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rinacygankova/Desktop/"/>
    </mc:Choice>
  </mc:AlternateContent>
  <xr:revisionPtr revIDLastSave="0" documentId="8_{1E3BB14B-70E3-0245-B06E-BB865EF5AB4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Панель руководителя" sheetId="1" r:id="rId1"/>
    <sheet name="Календарь" sheetId="2" r:id="rId2"/>
    <sheet name="Поручения" sheetId="3" r:id="rId3"/>
    <sheet name="Ежедневный бриф" sheetId="4" r:id="rId4"/>
    <sheet name="Контакты" sheetId="5" r:id="rId5"/>
    <sheet name="Настройк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" l="1"/>
  <c r="C9" i="4"/>
  <c r="D8" i="4"/>
  <c r="C8" i="4"/>
  <c r="D7" i="4"/>
  <c r="C7" i="4"/>
  <c r="D6" i="4"/>
  <c r="C6" i="4"/>
  <c r="D5" i="4"/>
  <c r="C5" i="4"/>
  <c r="L22" i="3"/>
  <c r="M22" i="3" s="1"/>
  <c r="M21" i="3"/>
  <c r="L21" i="3"/>
  <c r="L20" i="3"/>
  <c r="M20" i="3" s="1"/>
  <c r="L19" i="3"/>
  <c r="M19" i="3" s="1"/>
  <c r="L18" i="3"/>
  <c r="M18" i="3" s="1"/>
  <c r="L17" i="3"/>
  <c r="M17" i="3" s="1"/>
  <c r="L16" i="3"/>
  <c r="M16" i="3" s="1"/>
  <c r="L15" i="3"/>
  <c r="M15" i="3" s="1"/>
  <c r="L14" i="3"/>
  <c r="M14" i="3" s="1"/>
  <c r="L13" i="3"/>
  <c r="M13" i="3" s="1"/>
  <c r="L12" i="3"/>
  <c r="M12" i="3" s="1"/>
  <c r="L11" i="3"/>
  <c r="M11" i="3" s="1"/>
  <c r="M10" i="3"/>
  <c r="L10" i="3"/>
  <c r="L9" i="3"/>
  <c r="M9" i="3" s="1"/>
  <c r="L8" i="3"/>
  <c r="M8" i="3" s="1"/>
  <c r="L7" i="3"/>
  <c r="M7" i="3" s="1"/>
  <c r="L6" i="3"/>
  <c r="M6" i="3" s="1"/>
  <c r="L5" i="3"/>
  <c r="M5" i="3" s="1"/>
  <c r="D9" i="1" s="1"/>
  <c r="P37" i="2"/>
  <c r="O37" i="2"/>
  <c r="N37" i="2"/>
  <c r="D37" i="2"/>
  <c r="P36" i="2"/>
  <c r="O36" i="2"/>
  <c r="N36" i="2"/>
  <c r="D36" i="2"/>
  <c r="P35" i="2"/>
  <c r="O35" i="2"/>
  <c r="N35" i="2"/>
  <c r="D35" i="2"/>
  <c r="P34" i="2"/>
  <c r="O34" i="2"/>
  <c r="N34" i="2"/>
  <c r="D34" i="2"/>
  <c r="P33" i="2"/>
  <c r="O33" i="2"/>
  <c r="N33" i="2"/>
  <c r="D33" i="2"/>
  <c r="P32" i="2"/>
  <c r="O32" i="2"/>
  <c r="N32" i="2"/>
  <c r="D32" i="2"/>
  <c r="P31" i="2"/>
  <c r="O31" i="2"/>
  <c r="N31" i="2"/>
  <c r="D31" i="2"/>
  <c r="P30" i="2"/>
  <c r="O30" i="2"/>
  <c r="N30" i="2"/>
  <c r="D30" i="2"/>
  <c r="P29" i="2"/>
  <c r="O29" i="2"/>
  <c r="N29" i="2"/>
  <c r="D29" i="2"/>
  <c r="P28" i="2"/>
  <c r="O28" i="2"/>
  <c r="N28" i="2"/>
  <c r="D28" i="2"/>
  <c r="P27" i="2"/>
  <c r="O27" i="2"/>
  <c r="N27" i="2"/>
  <c r="D27" i="2"/>
  <c r="P26" i="2"/>
  <c r="O26" i="2"/>
  <c r="N26" i="2"/>
  <c r="D26" i="2"/>
  <c r="P25" i="2"/>
  <c r="O25" i="2"/>
  <c r="N25" i="2"/>
  <c r="D25" i="2"/>
  <c r="P24" i="2"/>
  <c r="O24" i="2"/>
  <c r="N24" i="2"/>
  <c r="D24" i="2"/>
  <c r="P23" i="2"/>
  <c r="O23" i="2"/>
  <c r="N23" i="2"/>
  <c r="D23" i="2"/>
  <c r="P22" i="2"/>
  <c r="O22" i="2"/>
  <c r="N22" i="2"/>
  <c r="D22" i="2"/>
  <c r="P21" i="2"/>
  <c r="O21" i="2"/>
  <c r="N21" i="2"/>
  <c r="D21" i="2"/>
  <c r="P20" i="2"/>
  <c r="O20" i="2"/>
  <c r="N20" i="2"/>
  <c r="D20" i="2"/>
  <c r="P19" i="2"/>
  <c r="O19" i="2"/>
  <c r="N19" i="2"/>
  <c r="D19" i="2"/>
  <c r="P18" i="2"/>
  <c r="O18" i="2"/>
  <c r="N18" i="2"/>
  <c r="D18" i="2"/>
  <c r="P17" i="2"/>
  <c r="O17" i="2"/>
  <c r="N17" i="2"/>
  <c r="D17" i="2"/>
  <c r="P16" i="2"/>
  <c r="O16" i="2"/>
  <c r="N16" i="2"/>
  <c r="D16" i="2"/>
  <c r="P15" i="2"/>
  <c r="O15" i="2"/>
  <c r="N15" i="2"/>
  <c r="D15" i="2"/>
  <c r="P14" i="2"/>
  <c r="O14" i="2"/>
  <c r="N14" i="2"/>
  <c r="D14" i="2"/>
  <c r="P13" i="2"/>
  <c r="O13" i="2"/>
  <c r="N13" i="2"/>
  <c r="D13" i="2"/>
  <c r="P12" i="2"/>
  <c r="O12" i="2"/>
  <c r="N12" i="2"/>
  <c r="D12" i="2"/>
  <c r="P11" i="2"/>
  <c r="O11" i="2"/>
  <c r="N11" i="2"/>
  <c r="D11" i="2"/>
  <c r="P10" i="2"/>
  <c r="O10" i="2"/>
  <c r="N10" i="2"/>
  <c r="D10" i="2"/>
  <c r="P9" i="2"/>
  <c r="O9" i="2"/>
  <c r="N9" i="2"/>
  <c r="D9" i="2"/>
  <c r="P8" i="2"/>
  <c r="O8" i="2"/>
  <c r="N8" i="2"/>
  <c r="D8" i="2"/>
  <c r="P7" i="2"/>
  <c r="O7" i="2"/>
  <c r="N7" i="2"/>
  <c r="D7" i="2"/>
  <c r="P6" i="2"/>
  <c r="O6" i="2"/>
  <c r="N6" i="2"/>
  <c r="D6" i="2"/>
  <c r="P5" i="2"/>
  <c r="O5" i="2"/>
  <c r="N5" i="2"/>
  <c r="D5" i="2"/>
  <c r="D5" i="1" s="1"/>
  <c r="J9" i="1"/>
  <c r="G9" i="1"/>
  <c r="A9" i="1"/>
  <c r="J5" i="1"/>
  <c r="G5" i="1"/>
  <c r="A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tc={E15817AD-249B-9E31-9509-10CD1BA77C33}</author>
  </authors>
  <commentList>
    <comment ref="N4" authorId="0" shapeId="0" xr:uid="{00000000-0006-0000-01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Формула сравнивает время всех событий одного дня и отмечает пересечения.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tc={3E922825-5274-0B11-A5E4-0F0B6297F772}</author>
  </authors>
  <commentList>
    <comment ref="M4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Риск рассчитывается автоматически из приоритета, статуса и количества дней до срока.</t>
      </text>
    </comment>
  </commentList>
</comments>
</file>

<file path=xl/sharedStrings.xml><?xml version="1.0" encoding="utf-8"?>
<sst xmlns="http://schemas.openxmlformats.org/spreadsheetml/2006/main" count="973" uniqueCount="446">
  <si>
    <t>ПАНЕЛЬ РУКОВОДИТЕЛЯ · НЕДЕЛЯ 10–14 АВГУСТА 2026</t>
  </si>
  <si>
    <t>Студия цифровых продуктов «Вектор» · учебный кейс · все названия, люди, события и цифры вымышлены</t>
  </si>
  <si>
    <t>Встречи</t>
  </si>
  <si>
    <t>Часов в календаре</t>
  </si>
  <si>
    <t>Строк с конфликтом</t>
  </si>
  <si>
    <t>Нет 15-мин. буфера</t>
  </si>
  <si>
    <t>Открытые P1</t>
  </si>
  <si>
    <t>Просроченные</t>
  </si>
  <si>
    <t>Нужно решение</t>
  </si>
  <si>
    <t>Выполнено поручений</t>
  </si>
  <si>
    <t>РЕШЕНИЯ, КОТОРЫЕ НУЖНЫ ОТ РУКОВОДИТЕЛЯ</t>
  </si>
  <si>
    <t>ID</t>
  </si>
  <si>
    <t>Вопрос</t>
  </si>
  <si>
    <t>Почему важно</t>
  </si>
  <si>
    <t>Срок</t>
  </si>
  <si>
    <t>Рекомендация ассистента</t>
  </si>
  <si>
    <t>Вариант 1</t>
  </si>
  <si>
    <t>Вариант 2</t>
  </si>
  <si>
    <t>Решение</t>
  </si>
  <si>
    <t>Ответственный</t>
  </si>
  <si>
    <t>Статус</t>
  </si>
  <si>
    <t>Риск</t>
  </si>
  <si>
    <t>Следующий контроль</t>
  </si>
  <si>
    <t>BA-001</t>
  </si>
  <si>
    <t>Подтвердить спорный платёж</t>
  </si>
  <si>
    <t>Без решения поставщик задержит работу</t>
  </si>
  <si>
    <t>2026-08-07</t>
  </si>
  <si>
    <t>Утвердить после сверки договора</t>
  </si>
  <si>
    <t>Оплатить сейчас</t>
  </si>
  <si>
    <t>Перенести на 14.08</t>
  </si>
  <si>
    <t>Ожидается</t>
  </si>
  <si>
    <t>Мария Белова</t>
  </si>
  <si>
    <t>Открыто</t>
  </si>
  <si>
    <t>Высокий</t>
  </si>
  <si>
    <t>BA-003</t>
  </si>
  <si>
    <t>Выбрать рекламного подрядчика</t>
  </si>
  <si>
    <t>Нужно забронировать запуск рекламы</t>
  </si>
  <si>
    <t>2026-08-11</t>
  </si>
  <si>
    <t>Выбрать вариант с прозрачной отчётностью</t>
  </si>
  <si>
    <t>Ниже цена</t>
  </si>
  <si>
    <t>Сильнее аналитика</t>
  </si>
  <si>
    <t>Дарина</t>
  </si>
  <si>
    <t>Средний</t>
  </si>
  <si>
    <t>2026-08-10</t>
  </si>
  <si>
    <t>BA-008</t>
  </si>
  <si>
    <t>Утвердить лимит рекламного бюджета</t>
  </si>
  <si>
    <t>Без лимита нельзя рассчитать гипотезы</t>
  </si>
  <si>
    <t>Начать с тестового лимита</t>
  </si>
  <si>
    <t>60 000 ₽</t>
  </si>
  <si>
    <t>90 000 ₽</t>
  </si>
  <si>
    <t>Олег Миронов</t>
  </si>
  <si>
    <t>BA-018</t>
  </si>
  <si>
    <t>Перенести партнёрский звонок</t>
  </si>
  <si>
    <t>Сейчас он пересекается с клиентским демо</t>
  </si>
  <si>
    <t>Предложить 11.08 в 16:30</t>
  </si>
  <si>
    <t>16:30</t>
  </si>
  <si>
    <t>12.08 в 10:00</t>
  </si>
  <si>
    <t>ПРАВИЛА НЕДЕЛИ</t>
  </si>
  <si>
    <t>КАК ПОЛЬЗОВАТЬСЯ ПАНЕЛЬЮ</t>
  </si>
  <si>
    <t>1</t>
  </si>
  <si>
    <t>P1 ставим первым — деньги, клиентские сроки и блокировка проекта</t>
  </si>
  <si>
    <t>Утром: открыть «Ежедневный бриф» и подтвердить P1.
Перед встречами: проверить подготовку и буфер.
В течение дня: обновлять поручения только фактами.
Вечером: закрыть выполненное, назначить следующий шаг и вынести вопросы руководителю.
Красный цвет = требуется немедленное внимание; жёлтый = срок близко; зелёный = завершено.</t>
  </si>
  <si>
    <t>2</t>
  </si>
  <si>
    <t>15 минут между встречами — время на запись итогов и переключение</t>
  </si>
  <si>
    <t>3</t>
  </si>
  <si>
    <t>Каждое поручение имеет владельца — без ответственного задача не считается поставленной</t>
  </si>
  <si>
    <t>4</t>
  </si>
  <si>
    <t>Решения выносим отдельно — руководитель видит вопрос, срок и рекомендацию</t>
  </si>
  <si>
    <t>5</t>
  </si>
  <si>
    <t>Вечером обновляем факты — статус, следующий шаг, ожидание и новый срок</t>
  </si>
  <si>
    <t>КАЛЕНДАРЬ РУКОВОДИТЕЛЯ · 10–14 АВГУСТА 2026</t>
  </si>
  <si>
    <t>Рабочее время 09:30–18:30 · обед 13:00–14:00 · буфер 15 минут · система автоматически отмечает конфликты</t>
  </si>
  <si>
    <t>Дата</t>
  </si>
  <si>
    <t>Начало</t>
  </si>
  <si>
    <t>Конец</t>
  </si>
  <si>
    <t>Часы</t>
  </si>
  <si>
    <t>Событие</t>
  </si>
  <si>
    <t>Тип</t>
  </si>
  <si>
    <t>Участники</t>
  </si>
  <si>
    <t>Формат / место</t>
  </si>
  <si>
    <t>Приоритет</t>
  </si>
  <si>
    <t>Срок подготовки</t>
  </si>
  <si>
    <t>Подготовка</t>
  </si>
  <si>
    <t>Конфликт</t>
  </si>
  <si>
    <t>Буфер 15 мин</t>
  </si>
  <si>
    <t>Контроль подготовки</t>
  </si>
  <si>
    <t>Комментарий</t>
  </si>
  <si>
    <t>План недели с руководителем</t>
  </si>
  <si>
    <t>Планирование</t>
  </si>
  <si>
    <t>Алина Соколова, Дарина</t>
  </si>
  <si>
    <t>Кабинет</t>
  </si>
  <si>
    <t>P1</t>
  </si>
  <si>
    <t>2026-08-09</t>
  </si>
  <si>
    <t>Готово</t>
  </si>
  <si>
    <t>Подтверждено</t>
  </si>
  <si>
    <t>Согласовать три результата недели</t>
  </si>
  <si>
    <t>Финансы и платежный календарь</t>
  </si>
  <si>
    <t>Контроль</t>
  </si>
  <si>
    <t>Алина Соколова, Мария Белова</t>
  </si>
  <si>
    <t>Zoom</t>
  </si>
  <si>
    <t>Проверить платежи и кассовый разрыв</t>
  </si>
  <si>
    <t>Воронка продаж: приоритетные лиды</t>
  </si>
  <si>
    <t>Встреча</t>
  </si>
  <si>
    <t>Алина Соколова, Олег Миронов</t>
  </si>
  <si>
    <t>Нужен список 5 лидов и следующий шаг</t>
  </si>
  <si>
    <t>Старт проекта с клиентом Northline</t>
  </si>
  <si>
    <t>Клиент Northline, проектная команда</t>
  </si>
  <si>
    <t>Компания и контакт вымышлены</t>
  </si>
  <si>
    <t>Интервью с кандидатом на дизайнера</t>
  </si>
  <si>
    <t>Алина Соколова, кандидат</t>
  </si>
  <si>
    <t>P2</t>
  </si>
  <si>
    <t>В работе</t>
  </si>
  <si>
    <t>Резюме и вопросы приложены</t>
  </si>
  <si>
    <t>Согласование коммерческих предложений</t>
  </si>
  <si>
    <t>Фокус-блок</t>
  </si>
  <si>
    <t>Алина Соколова</t>
  </si>
  <si>
    <t>Без встреч</t>
  </si>
  <si>
    <t>Не требуется</t>
  </si>
  <si>
    <t>Запланировано</t>
  </si>
  <si>
    <t>Не ставить звонки в этот час</t>
  </si>
  <si>
    <t>Итоги дня и решения</t>
  </si>
  <si>
    <t>Telegram / звонок</t>
  </si>
  <si>
    <t>Зафиксировать решения в трекере</t>
  </si>
  <si>
    <t>Утренний бриф</t>
  </si>
  <si>
    <t>Пять минут на решения, остальное письменно</t>
  </si>
  <si>
    <t>Статус продукта</t>
  </si>
  <si>
    <t>Продуктовая команда</t>
  </si>
  <si>
    <t>Игорь Ким</t>
  </si>
  <si>
    <t>Демо текущей версии</t>
  </si>
  <si>
    <t>Проверка подрядчиков</t>
  </si>
  <si>
    <t>Между встречами только 5 минут</t>
  </si>
  <si>
    <t>Маркетинговый план августа</t>
  </si>
  <si>
    <t>Переговорная</t>
  </si>
  <si>
    <t>Нужны бюджет и три гипотезы</t>
  </si>
  <si>
    <t>Демо для клиента Meridian</t>
  </si>
  <si>
    <t>Клиент Meridian, проектная команда</t>
  </si>
  <si>
    <t>Клиент и компания вымышлены</t>
  </si>
  <si>
    <t>Звонок с партнёром по интеграции</t>
  </si>
  <si>
    <t>Звонок</t>
  </si>
  <si>
    <t>Алина Соколова, партнёр</t>
  </si>
  <si>
    <t>Телефон</t>
  </si>
  <si>
    <t>Не начато</t>
  </si>
  <si>
    <t>На согласовании</t>
  </si>
  <si>
    <t>Конфликт: предложить перенос на 16:30</t>
  </si>
  <si>
    <t>Фокус-блок: договоры</t>
  </si>
  <si>
    <t>Проверить два договора</t>
  </si>
  <si>
    <t>Обновить риски</t>
  </si>
  <si>
    <t>2026-08-12</t>
  </si>
  <si>
    <t>Ключевые решения дня</t>
  </si>
  <si>
    <t>Подготовка к инвестиционной встрече</t>
  </si>
  <si>
    <t>Цифры, риски, вопросы</t>
  </si>
  <si>
    <t>Интервью с кандидатом на аккаунта</t>
  </si>
  <si>
    <t>Оценочная форма готова</t>
  </si>
  <si>
    <t>Проверка контент-плана</t>
  </si>
  <si>
    <t>Утвердить 10 тем</t>
  </si>
  <si>
    <t>Встреча с потенциальным инвестором</t>
  </si>
  <si>
    <t>Алина Соколова, инвестор</t>
  </si>
  <si>
    <t>Контакт вымышлен</t>
  </si>
  <si>
    <t>Окно решений руководителя</t>
  </si>
  <si>
    <t>Бюджеты, найм, переносы</t>
  </si>
  <si>
    <t>2026-08-13</t>
  </si>
  <si>
    <t>Проверить блокеры</t>
  </si>
  <si>
    <t>Риски релиза</t>
  </si>
  <si>
    <t>Юридические вопросы и документы</t>
  </si>
  <si>
    <t>Алина Соколова, юрист</t>
  </si>
  <si>
    <t>Список вопросов собран</t>
  </si>
  <si>
    <t>Продажная встреча с клиентом Atlas</t>
  </si>
  <si>
    <t>Клиент Atlas, Олег Миронов</t>
  </si>
  <si>
    <t>Компания вымышлена</t>
  </si>
  <si>
    <t>Индивидуальные встречи с командой</t>
  </si>
  <si>
    <t>Алина Соколова, сотрудники</t>
  </si>
  <si>
    <t>По 20 минут на человека</t>
  </si>
  <si>
    <t>Фокус-блок: стратегия</t>
  </si>
  <si>
    <t>Не отвлекать кроме P1</t>
  </si>
  <si>
    <t>2026-08-14</t>
  </si>
  <si>
    <t>Закрытие недели</t>
  </si>
  <si>
    <t>Факты, незавершённое, решения</t>
  </si>
  <si>
    <t>Платежи и финансовый итог</t>
  </si>
  <si>
    <t>Подтвердить платежи следующей недели</t>
  </si>
  <si>
    <t>Статус клиентских проектов</t>
  </si>
  <si>
    <t>Проектная команда</t>
  </si>
  <si>
    <t>Красные и жёлтые риски</t>
  </si>
  <si>
    <t>Ретроспектива команды</t>
  </si>
  <si>
    <t>Вся команда</t>
  </si>
  <si>
    <t>Что продолжить, остановить, начать</t>
  </si>
  <si>
    <t>План следующей недели</t>
  </si>
  <si>
    <t>Забронировать P1 и фокус-блоки</t>
  </si>
  <si>
    <t>Резерв руководителя</t>
  </si>
  <si>
    <t>P3</t>
  </si>
  <si>
    <t>Для незавершённых решений</t>
  </si>
  <si>
    <t>ТРЕКЕР ПОРУЧЕНИЙ И ДЕЛЕГИРОВАНИЯ</t>
  </si>
  <si>
    <t>Приоритеты P1–P3 · формулы показывают остаток дней, просрочку и задачи, где нужно решение руководителя</t>
  </si>
  <si>
    <t>Поставлено</t>
  </si>
  <si>
    <t>Поручение</t>
  </si>
  <si>
    <t>Прогресс</t>
  </si>
  <si>
    <t>Следующий шаг</t>
  </si>
  <si>
    <t>Ожидаем от</t>
  </si>
  <si>
    <t>Обновлено</t>
  </si>
  <si>
    <t>Дней до срока</t>
  </si>
  <si>
    <t>Решение руководителя</t>
  </si>
  <si>
    <t>2026-08-03</t>
  </si>
  <si>
    <t>Подготовить платежный календарь на неделю</t>
  </si>
  <si>
    <t>2026-08-05</t>
  </si>
  <si>
    <t>Получить подтверждение двух счетов</t>
  </si>
  <si>
    <t>2026-08-06</t>
  </si>
  <si>
    <t>Да</t>
  </si>
  <si>
    <t>Нужно утвердить один платёж</t>
  </si>
  <si>
    <t>BA-002</t>
  </si>
  <si>
    <t>Собрать материалы для демо Meridian</t>
  </si>
  <si>
    <t>Проверить сценарий демо</t>
  </si>
  <si>
    <t>Клиент Meridian</t>
  </si>
  <si>
    <t>Нет</t>
  </si>
  <si>
    <t>2026-08-04</t>
  </si>
  <si>
    <t>Сравнить трёх подрядчиков по рекламе</t>
  </si>
  <si>
    <t>Запросить финальную смету</t>
  </si>
  <si>
    <t>Подрядчик №2</t>
  </si>
  <si>
    <t>Руководителю выбрать вариант</t>
  </si>
  <si>
    <t>BA-004</t>
  </si>
  <si>
    <t>Отправить клиенту Northline протокол старта</t>
  </si>
  <si>
    <t>Новая</t>
  </si>
  <si>
    <t>Подготовить черновик письма</t>
  </si>
  <si>
    <t>BA-005</t>
  </si>
  <si>
    <t>2026-08-01</t>
  </si>
  <si>
    <t>Закрыть договор с юристом</t>
  </si>
  <si>
    <t>Ожидает</t>
  </si>
  <si>
    <t>Получить правки и передать на подпись</t>
  </si>
  <si>
    <t>Юрист</t>
  </si>
  <si>
    <t>Есть риск сдвига старта проекта</t>
  </si>
  <si>
    <t>BA-006</t>
  </si>
  <si>
    <t>Подготовить вопросы для интервью дизайнера</t>
  </si>
  <si>
    <t>Передать форму руководителю</t>
  </si>
  <si>
    <t>—</t>
  </si>
  <si>
    <t>Форма интервью приложена</t>
  </si>
  <si>
    <t>BA-007</t>
  </si>
  <si>
    <t>Сформировать отчёт по воронке продаж</t>
  </si>
  <si>
    <t>Проверить пять приоритетных лидов</t>
  </si>
  <si>
    <t>Менеджеры продаж</t>
  </si>
  <si>
    <t>Только факты и следующий шаг</t>
  </si>
  <si>
    <t>Подготовить три маркетинговые гипотезы</t>
  </si>
  <si>
    <t>Согласовать критерии оценки</t>
  </si>
  <si>
    <t>Нужно подтвердить лимит бюджета</t>
  </si>
  <si>
    <t>BA-009</t>
  </si>
  <si>
    <t>Проверить цифры инвестиционной презентации</t>
  </si>
  <si>
    <t>Сверить выручку и расходы</t>
  </si>
  <si>
    <t>Бухгалтерия</t>
  </si>
  <si>
    <t>Контрольная проверка обязательна</t>
  </si>
  <si>
    <t>BA-010</t>
  </si>
  <si>
    <t>Согласовать контент-план на август</t>
  </si>
  <si>
    <t>Получить две недостающие темы</t>
  </si>
  <si>
    <t>Эксперты команды</t>
  </si>
  <si>
    <t>10 тем на утверждение</t>
  </si>
  <si>
    <t>BA-011</t>
  </si>
  <si>
    <t>Собрать юридические вопросы к четвергу</t>
  </si>
  <si>
    <t>Запросить вопросы у руководителей направлений</t>
  </si>
  <si>
    <t>Команда</t>
  </si>
  <si>
    <t>Объединить без повторов</t>
  </si>
  <si>
    <t>BA-012</t>
  </si>
  <si>
    <t>Подготовить предложение для клиента Atlas</t>
  </si>
  <si>
    <t>Получить вводные клиента</t>
  </si>
  <si>
    <t>Клиент Atlas</t>
  </si>
  <si>
    <t>BA-013</t>
  </si>
  <si>
    <t>Составить расписание индивидуальных встреч</t>
  </si>
  <si>
    <t>Подтвердить окна трёх сотрудников</t>
  </si>
  <si>
    <t>По 20 минут и 5 минут буфера</t>
  </si>
  <si>
    <t>BA-014</t>
  </si>
  <si>
    <t>Подготовить недельный финансовый итог</t>
  </si>
  <si>
    <t>Собрать фактические платежи</t>
  </si>
  <si>
    <t>К пятнице до 09:30</t>
  </si>
  <si>
    <t>BA-015</t>
  </si>
  <si>
    <t>Собрать красные риски клиентских проектов</t>
  </si>
  <si>
    <t>Запросить статусы у владельцев проектов</t>
  </si>
  <si>
    <t>Не включать обычные рабочие вопросы</t>
  </si>
  <si>
    <t>BA-016</t>
  </si>
  <si>
    <t>Подготовить форму ретроспективы</t>
  </si>
  <si>
    <t>Создать три вопроса и шкалу оценки</t>
  </si>
  <si>
    <t>Краткая форма на 5 минут</t>
  </si>
  <si>
    <t>BA-017</t>
  </si>
  <si>
    <t>Обновить базу ключевых контактов</t>
  </si>
  <si>
    <t>Проверить доступ руководителя</t>
  </si>
  <si>
    <t>Все контакты учебные</t>
  </si>
  <si>
    <t>Перенести партнёрский звонок без конфликта</t>
  </si>
  <si>
    <t>Партнёр</t>
  </si>
  <si>
    <t>Решение: подтвердить новое окно</t>
  </si>
  <si>
    <t>ЕЖЕДНЕВНЫЙ БРИФ РУКОВОДИТЕЛЯ</t>
  </si>
  <si>
    <t>Краткая сводка на каждый день: встречи, сроки, три главных результата, подготовка, делегирование и решения</t>
  </si>
  <si>
    <t>День</t>
  </si>
  <si>
    <t>Событий</t>
  </si>
  <si>
    <t>Поручений со сроком</t>
  </si>
  <si>
    <t>3 главных результата</t>
  </si>
  <si>
    <t>Что подготовить</t>
  </si>
  <si>
    <t>Контроль делегирования</t>
  </si>
  <si>
    <t>Кого ждём</t>
  </si>
  <si>
    <t>Вечерний контроль</t>
  </si>
  <si>
    <t>Понедельник</t>
  </si>
  <si>
    <t>1) Утвердить приоритеты недели
2) Запустить Northline
3) Проверить продажи</t>
  </si>
  <si>
    <t>Сметы, платежи, материалы старта</t>
  </si>
  <si>
    <t>BA-004, BA-007, BA-017</t>
  </si>
  <si>
    <t>Проектная команда, продажи</t>
  </si>
  <si>
    <t>Утвердить спорный платёж</t>
  </si>
  <si>
    <t>Протокол старта отправлен; P1 обновлены</t>
  </si>
  <si>
    <t>Вторник</t>
  </si>
  <si>
    <t>1) Провести демо Meridian
2) Выбрать рекламного подрядчика
3) Снять конфликт календаря</t>
  </si>
  <si>
    <t>Сценарий демо, сравнение подрядчиков, бюджет</t>
  </si>
  <si>
    <t>BA-002, BA-003, BA-008, BA-018</t>
  </si>
  <si>
    <t>Meridian, подрядчик №2, партнёр</t>
  </si>
  <si>
    <t>Перенос звонка и лимит рекламы</t>
  </si>
  <si>
    <t>Решения внесены; конфликт закрыт</t>
  </si>
  <si>
    <t>Среда</t>
  </si>
  <si>
    <t>1) Подготовить встречу с инвестором
2) Проверить контент-план
3) Закрыть окна 1:1</t>
  </si>
  <si>
    <t>Финансовые цифры, вопросы инвестору, 10 тем</t>
  </si>
  <si>
    <t>BA-009, BA-010, BA-013</t>
  </si>
  <si>
    <t>Бухгалтерия, эксперты, команда</t>
  </si>
  <si>
    <t>Финальная версия цифр</t>
  </si>
  <si>
    <t>Материалы четверга готовы</t>
  </si>
  <si>
    <t>Четверг</t>
  </si>
  <si>
    <t>1) Закрыть юридические вопросы
2) Провести встречу Atlas
3) Собрать риски проектов</t>
  </si>
  <si>
    <t>Вопросы юристу, предложение Atlas, статусы проектов</t>
  </si>
  <si>
    <t>BA-011, BA-012, BA-015, BA-016</t>
  </si>
  <si>
    <t>Юрист, Atlas, владельцы проектов</t>
  </si>
  <si>
    <t>Условия предложения Atlas</t>
  </si>
  <si>
    <t>Все риски назначены владельцам</t>
  </si>
  <si>
    <t>Пятница</t>
  </si>
  <si>
    <t>1) Закрыть финансовую неделю
2) Провести ретро
3) Утвердить следующую неделю</t>
  </si>
  <si>
    <t>Финансовый итог, красные риски, форма ретро</t>
  </si>
  <si>
    <t>BA-014, BA-015, BA-016</t>
  </si>
  <si>
    <t>Бухгалтерия, проектная команда</t>
  </si>
  <si>
    <t>Три приоритета следующей недели</t>
  </si>
  <si>
    <t>Незавершённое перенесено со сроком</t>
  </si>
  <si>
    <t>КЛЮЧЕВЫЕ КОНТАКТЫ РУКОВОДИТЕЛЯ</t>
  </si>
  <si>
    <t>Учебная база · адреса example.com и условные контакты не принадлежат реальным людям</t>
  </si>
  <si>
    <t>Контакт</t>
  </si>
  <si>
    <t>Роль</t>
  </si>
  <si>
    <t>Компания / команда</t>
  </si>
  <si>
    <t>Часовой пояс</t>
  </si>
  <si>
    <t>Удобное окно</t>
  </si>
  <si>
    <t>Основной канал</t>
  </si>
  <si>
    <t>Контактные данные</t>
  </si>
  <si>
    <t>Срок ответа</t>
  </si>
  <si>
    <t>Текущий вопрос</t>
  </si>
  <si>
    <t>Конфиденциальность</t>
  </si>
  <si>
    <t>Руководитель</t>
  </si>
  <si>
    <t>Студия «Вектор»</t>
  </si>
  <si>
    <t>Москва</t>
  </si>
  <si>
    <t>09:30–18:30</t>
  </si>
  <si>
    <t>Telegram</t>
  </si>
  <si>
    <t>@alina_vector_demo</t>
  </si>
  <si>
    <t>30 минут</t>
  </si>
  <si>
    <t>Решения и приоритеты</t>
  </si>
  <si>
    <t>Конфиденциальная</t>
  </si>
  <si>
    <t>Финансы</t>
  </si>
  <si>
    <t>10:00–17:00</t>
  </si>
  <si>
    <t>Email</t>
  </si>
  <si>
    <t>m.belova@example.com</t>
  </si>
  <si>
    <t>2 часа</t>
  </si>
  <si>
    <t>Платежи и отчётность</t>
  </si>
  <si>
    <t>Руководитель проектов</t>
  </si>
  <si>
    <t>10:00–19:00</t>
  </si>
  <si>
    <t>@igor_kim_demo</t>
  </si>
  <si>
    <t>1 час</t>
  </si>
  <si>
    <t>Клиентские проекты</t>
  </si>
  <si>
    <t>Внутренняя</t>
  </si>
  <si>
    <t>Продажи и маркетинг</t>
  </si>
  <si>
    <t>09:00–18:00</t>
  </si>
  <si>
    <t>@oleg_mironov_demo</t>
  </si>
  <si>
    <t>Воронка и гипотезы</t>
  </si>
  <si>
    <t>Елена Романова</t>
  </si>
  <si>
    <t>Представитель клиента</t>
  </si>
  <si>
    <t>Northline</t>
  </si>
  <si>
    <t>11:00–16:00</t>
  </si>
  <si>
    <t>e.romanova@example.com</t>
  </si>
  <si>
    <t>4 часа</t>
  </si>
  <si>
    <t>Старт проекта</t>
  </si>
  <si>
    <t>Обычная</t>
  </si>
  <si>
    <t>Максим Орлов</t>
  </si>
  <si>
    <t>Meridian</t>
  </si>
  <si>
    <t>m.orlov@example.com</t>
  </si>
  <si>
    <t>Демо продукта</t>
  </si>
  <si>
    <t>София Ли</t>
  </si>
  <si>
    <t>Потенциальный инвестор</t>
  </si>
  <si>
    <t>Частный инвестор</t>
  </si>
  <si>
    <t>15:00–18:00</t>
  </si>
  <si>
    <t>s.li@example.com</t>
  </si>
  <si>
    <t>1 день</t>
  </si>
  <si>
    <t>Инвестиционная встреча</t>
  </si>
  <si>
    <t>Павел Зорин</t>
  </si>
  <si>
    <t>Внешний консультант</t>
  </si>
  <si>
    <t>11:00–18:00</t>
  </si>
  <si>
    <t>p.zorin@example.com</t>
  </si>
  <si>
    <t>Договоры и риски</t>
  </si>
  <si>
    <t>Анна Фролова</t>
  </si>
  <si>
    <t>Кандидат</t>
  </si>
  <si>
    <t>12:00–18:00</t>
  </si>
  <si>
    <t>@anna_frolova_demo</t>
  </si>
  <si>
    <t>Вакансия дизайнера</t>
  </si>
  <si>
    <t>Никита Власов</t>
  </si>
  <si>
    <t>Партнёр по интеграции</t>
  </si>
  <si>
    <t>Integrio Demo</t>
  </si>
  <si>
    <t>14:00–18:00</t>
  </si>
  <si>
    <t>контакт в учебной карточке</t>
  </si>
  <si>
    <t>Перенос звонка</t>
  </si>
  <si>
    <t>Вера Новикова</t>
  </si>
  <si>
    <t>Atlas</t>
  </si>
  <si>
    <t>10:00–16:00</t>
  </si>
  <si>
    <t>v.novikova@example.com</t>
  </si>
  <si>
    <t>Коммерческое предложение</t>
  </si>
  <si>
    <t>Бизнес-ассистент</t>
  </si>
  <si>
    <t>внутренний контакт</t>
  </si>
  <si>
    <t>Календарь и поручения</t>
  </si>
  <si>
    <t>НАСТРОЙКИ СИСТЕМЫ БИЗНЕС-АССИСТЕНТА</t>
  </si>
  <si>
    <t>Учебный кейс · Студия цифровых продуктов «Вектор» · все компании, люди и события вымышлены</t>
  </si>
  <si>
    <t>Параметр</t>
  </si>
  <si>
    <t>Значение</t>
  </si>
  <si>
    <t>Статус задачи</t>
  </si>
  <si>
    <t>Тип события</t>
  </si>
  <si>
    <t>Статус события</t>
  </si>
  <si>
    <t>Канал</t>
  </si>
  <si>
    <t>Компания</t>
  </si>
  <si>
    <t>Студия цифровых продуктов «Вектор»</t>
  </si>
  <si>
    <t>Контрольная дата</t>
  </si>
  <si>
    <t>Начало недели</t>
  </si>
  <si>
    <t>Завершено</t>
  </si>
  <si>
    <t>Конец недели</t>
  </si>
  <si>
    <t>Отменено</t>
  </si>
  <si>
    <t>Рабочее время</t>
  </si>
  <si>
    <t>Обед</t>
  </si>
  <si>
    <t>13:00–14:00</t>
  </si>
  <si>
    <t>Буфер между встречами</t>
  </si>
  <si>
    <t>15 минут</t>
  </si>
  <si>
    <t>Когда использовать</t>
  </si>
  <si>
    <t>Срок реакции</t>
  </si>
  <si>
    <t>Можно делегировать</t>
  </si>
  <si>
    <t>Пример</t>
  </si>
  <si>
    <t>Правило ассистента</t>
  </si>
  <si>
    <t>Деньги, клиентский срок, риск остановки проекта</t>
  </si>
  <si>
    <t>Сразу / до 2 часов</t>
  </si>
  <si>
    <t>Только с контролем</t>
  </si>
  <si>
    <t>Согласовать смету до демо</t>
  </si>
  <si>
    <t>Ставить первым и сразу сообщать о риске</t>
  </si>
  <si>
    <t>Важный результат недели без немедленного ущерба</t>
  </si>
  <si>
    <t>В течение рабочего дня</t>
  </si>
  <si>
    <t>Подготовить план маркетинга</t>
  </si>
  <si>
    <t>Запланировать конкретный следующий шаг</t>
  </si>
  <si>
    <t>Рутина, порядок, справочная задача</t>
  </si>
  <si>
    <t>В течение 1–3 дней</t>
  </si>
  <si>
    <t>Обновить список контактов</t>
  </si>
  <si>
    <t>Группировать и выполнять в свободные окна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</si>
</sst>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3">
    <font>
      <sz val="11"/>
      <name val="Carlito"/>
    </font>
    <font>
      <b/>
      <sz val="17"/>
      <color rgb="FFFFFFFF"/>
      <name val="Carlito"/>
    </font>
    <font>
      <i/>
      <sz val="10"/>
      <color rgb="FF64716C"/>
      <name val="Carlito"/>
    </font>
    <font>
      <b/>
      <sz val="10"/>
      <color rgb="FF17231F"/>
      <name val="Carlito"/>
    </font>
    <font>
      <b/>
      <sz val="10"/>
      <color rgb="FF64716C"/>
      <name val="Carlito"/>
    </font>
    <font>
      <b/>
      <sz val="22"/>
      <color rgb="FF17231F"/>
      <name val="Carlito"/>
    </font>
    <font>
      <b/>
      <sz val="11"/>
      <color rgb="FFFFFFFF"/>
      <name val="Carlito"/>
    </font>
    <font>
      <b/>
      <sz val="11"/>
      <color rgb="FF17231F"/>
      <name val="Carlito"/>
    </font>
    <font>
      <sz val="11"/>
      <color rgb="FF17231F"/>
      <name val="Carlito"/>
    </font>
    <font>
      <b/>
      <sz val="11"/>
      <color rgb="FF9C2F19"/>
      <name val="Carlito"/>
    </font>
    <font>
      <b/>
      <sz val="11"/>
      <color rgb="FF7A5511"/>
      <name val="Carlito"/>
    </font>
    <font>
      <b/>
      <sz val="11"/>
      <color rgb="FF365D1B"/>
      <name val="Carlito"/>
    </font>
    <font>
      <b/>
      <sz val="11"/>
      <color rgb="FF1F5575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231F"/>
      </patternFill>
    </fill>
    <fill>
      <patternFill patternType="solid">
        <fgColor rgb="FFF4F0E7"/>
      </patternFill>
    </fill>
    <fill>
      <patternFill patternType="solid">
        <fgColor rgb="FFC6F15B"/>
      </patternFill>
    </fill>
    <fill>
      <patternFill patternType="solid">
        <fgColor rgb="FFFBFAF6"/>
      </patternFill>
    </fill>
    <fill>
      <patternFill patternType="solid">
        <fgColor rgb="FFFF6B43"/>
      </patternFill>
    </fill>
    <fill>
      <patternFill patternType="solid">
        <fgColor rgb="FFFDE1DA"/>
      </patternFill>
    </fill>
    <fill>
      <patternFill patternType="solid">
        <fgColor rgb="FFFFF0C2"/>
      </patternFill>
    </fill>
    <fill>
      <patternFill patternType="solid">
        <fgColor rgb="FFE3F4D0"/>
      </patternFill>
    </fill>
    <fill>
      <patternFill patternType="solid">
        <fgColor rgb="FFDDECF8"/>
      </patternFill>
    </fill>
  </fills>
  <borders count="13">
    <border>
      <left/>
      <right/>
      <top/>
      <bottom/>
      <diagonal/>
    </border>
    <border>
      <left style="medium">
        <color rgb="FF87948E"/>
      </left>
      <right style="medium">
        <color rgb="FF87948E"/>
      </right>
      <top style="thin">
        <color rgb="FFB7C0BC"/>
      </top>
      <bottom style="thin">
        <color rgb="FFB7C0BC"/>
      </bottom>
      <diagonal/>
    </border>
    <border>
      <left style="medium">
        <color rgb="FF87948E"/>
      </left>
      <right/>
      <top style="medium">
        <color rgb="FF87948E"/>
      </top>
      <bottom style="medium">
        <color rgb="FF87948E"/>
      </bottom>
      <diagonal/>
    </border>
    <border>
      <left/>
      <right/>
      <top style="medium">
        <color rgb="FF87948E"/>
      </top>
      <bottom style="medium">
        <color rgb="FF87948E"/>
      </bottom>
      <diagonal/>
    </border>
    <border>
      <left/>
      <right style="medium">
        <color rgb="FF87948E"/>
      </right>
      <top style="medium">
        <color rgb="FF87948E"/>
      </top>
      <bottom style="medium">
        <color rgb="FF87948E"/>
      </bottom>
      <diagonal/>
    </border>
    <border>
      <left style="medium">
        <color rgb="FF87948E"/>
      </left>
      <right/>
      <top style="medium">
        <color rgb="FF87948E"/>
      </top>
      <bottom/>
      <diagonal/>
    </border>
    <border>
      <left/>
      <right/>
      <top style="medium">
        <color rgb="FF87948E"/>
      </top>
      <bottom/>
      <diagonal/>
    </border>
    <border>
      <left/>
      <right style="medium">
        <color rgb="FF87948E"/>
      </right>
      <top style="medium">
        <color rgb="FF87948E"/>
      </top>
      <bottom/>
      <diagonal/>
    </border>
    <border>
      <left style="medium">
        <color rgb="FF87948E"/>
      </left>
      <right/>
      <top/>
      <bottom style="medium">
        <color rgb="FF87948E"/>
      </bottom>
      <diagonal/>
    </border>
    <border>
      <left/>
      <right/>
      <top/>
      <bottom style="medium">
        <color rgb="FF87948E"/>
      </bottom>
      <diagonal/>
    </border>
    <border>
      <left/>
      <right style="medium">
        <color rgb="FF87948E"/>
      </right>
      <top/>
      <bottom style="medium">
        <color rgb="FF87948E"/>
      </bottom>
      <diagonal/>
    </border>
    <border>
      <left style="medium">
        <color rgb="FF87948E"/>
      </left>
      <right/>
      <top/>
      <bottom/>
      <diagonal/>
    </border>
    <border>
      <left/>
      <right style="medium">
        <color rgb="FF87948E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164" fontId="0" fillId="5" borderId="1" xfId="0" applyNumberFormat="1" applyFill="1" applyBorder="1" applyAlignment="1">
      <alignment horizontal="left" vertical="center" wrapText="1"/>
    </xf>
    <xf numFmtId="20" fontId="0" fillId="5" borderId="1" xfId="0" applyNumberFormat="1" applyFill="1" applyBorder="1" applyAlignment="1">
      <alignment horizontal="left" vertical="center" wrapText="1"/>
    </xf>
    <xf numFmtId="165" fontId="0" fillId="5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9" fontId="0" fillId="5" borderId="1" xfId="0" applyNumberForma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7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1" fontId="5" fillId="5" borderId="5" xfId="0" applyNumberFormat="1" applyFont="1" applyFill="1" applyBorder="1" applyAlignment="1">
      <alignment horizontal="left" vertical="center"/>
    </xf>
    <xf numFmtId="1" fontId="5" fillId="5" borderId="6" xfId="0" applyNumberFormat="1" applyFont="1" applyFill="1" applyBorder="1" applyAlignment="1">
      <alignment horizontal="left" vertical="center"/>
    </xf>
    <xf numFmtId="1" fontId="5" fillId="5" borderId="7" xfId="0" applyNumberFormat="1" applyFont="1" applyFill="1" applyBorder="1" applyAlignment="1">
      <alignment horizontal="left" vertical="center"/>
    </xf>
    <xf numFmtId="1" fontId="5" fillId="5" borderId="8" xfId="0" applyNumberFormat="1" applyFont="1" applyFill="1" applyBorder="1" applyAlignment="1">
      <alignment horizontal="left" vertical="center"/>
    </xf>
    <xf numFmtId="1" fontId="5" fillId="5" borderId="9" xfId="0" applyNumberFormat="1" applyFont="1" applyFill="1" applyBorder="1" applyAlignment="1">
      <alignment horizontal="left" vertical="center"/>
    </xf>
    <xf numFmtId="1" fontId="5" fillId="5" borderId="10" xfId="0" applyNumberFormat="1" applyFont="1" applyFill="1" applyBorder="1" applyAlignment="1">
      <alignment horizontal="left" vertical="center"/>
    </xf>
    <xf numFmtId="165" fontId="5" fillId="5" borderId="5" xfId="0" applyNumberFormat="1" applyFont="1" applyFill="1" applyBorder="1" applyAlignment="1">
      <alignment horizontal="left" vertical="center"/>
    </xf>
    <xf numFmtId="165" fontId="5" fillId="5" borderId="6" xfId="0" applyNumberFormat="1" applyFont="1" applyFill="1" applyBorder="1" applyAlignment="1">
      <alignment horizontal="left" vertical="center"/>
    </xf>
    <xf numFmtId="165" fontId="5" fillId="5" borderId="7" xfId="0" applyNumberFormat="1" applyFont="1" applyFill="1" applyBorder="1" applyAlignment="1">
      <alignment horizontal="left" vertical="center"/>
    </xf>
    <xf numFmtId="165" fontId="5" fillId="5" borderId="8" xfId="0" applyNumberFormat="1" applyFont="1" applyFill="1" applyBorder="1" applyAlignment="1">
      <alignment horizontal="left" vertical="center"/>
    </xf>
    <xf numFmtId="165" fontId="5" fillId="5" borderId="9" xfId="0" applyNumberFormat="1" applyFont="1" applyFill="1" applyBorder="1" applyAlignment="1">
      <alignment horizontal="left" vertical="center"/>
    </xf>
    <xf numFmtId="165" fontId="5" fillId="5" borderId="10" xfId="0" applyNumberFormat="1" applyFont="1" applyFill="1" applyBorder="1" applyAlignment="1">
      <alignment horizontal="left" vertical="center"/>
    </xf>
    <xf numFmtId="9" fontId="5" fillId="5" borderId="5" xfId="0" applyNumberFormat="1" applyFont="1" applyFill="1" applyBorder="1" applyAlignment="1">
      <alignment horizontal="left" vertical="center"/>
    </xf>
    <xf numFmtId="9" fontId="5" fillId="5" borderId="6" xfId="0" applyNumberFormat="1" applyFont="1" applyFill="1" applyBorder="1" applyAlignment="1">
      <alignment horizontal="left" vertical="center"/>
    </xf>
    <xf numFmtId="9" fontId="5" fillId="5" borderId="7" xfId="0" applyNumberFormat="1" applyFont="1" applyFill="1" applyBorder="1" applyAlignment="1">
      <alignment horizontal="left" vertical="center"/>
    </xf>
    <xf numFmtId="9" fontId="5" fillId="5" borderId="8" xfId="0" applyNumberFormat="1" applyFont="1" applyFill="1" applyBorder="1" applyAlignment="1">
      <alignment horizontal="left" vertical="center"/>
    </xf>
    <xf numFmtId="9" fontId="5" fillId="5" borderId="9" xfId="0" applyNumberFormat="1" applyFont="1" applyFill="1" applyBorder="1" applyAlignment="1">
      <alignment horizontal="left" vertical="center"/>
    </xf>
    <xf numFmtId="9" fontId="5" fillId="5" borderId="10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/>
    </xf>
    <xf numFmtId="0" fontId="8" fillId="5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11">
    <dxf>
      <font>
        <b/>
        <color rgb="FF1F5575"/>
      </font>
      <fill>
        <patternFill patternType="solid">
          <bgColor rgb="FFDDECF8"/>
        </patternFill>
      </fill>
    </dxf>
    <dxf>
      <font>
        <b/>
        <color rgb="FF365D1B"/>
      </font>
      <fill>
        <patternFill patternType="solid">
          <bgColor rgb="FFE3F4D0"/>
        </patternFill>
      </fill>
    </dxf>
    <dxf>
      <font>
        <b/>
        <color rgb="FF7A5511"/>
      </font>
      <fill>
        <patternFill patternType="solid">
          <bgColor rgb="FFFFF0C2"/>
        </patternFill>
      </fill>
    </dxf>
    <dxf>
      <font>
        <b/>
        <color rgb="FF9C2F19"/>
      </font>
      <fill>
        <patternFill patternType="solid">
          <bgColor rgb="FFFDE1DA"/>
        </patternFill>
      </fill>
    </dxf>
    <dxf>
      <font>
        <b/>
        <color rgb="FF365D1B"/>
      </font>
      <fill>
        <patternFill patternType="solid">
          <bgColor rgb="FFE3F4D0"/>
        </patternFill>
      </fill>
    </dxf>
    <dxf>
      <font>
        <b/>
        <color rgb="FF9C2F19"/>
      </font>
      <fill>
        <patternFill patternType="solid">
          <bgColor rgb="FFFDE1DA"/>
        </patternFill>
      </fill>
    </dxf>
    <dxf>
      <font>
        <b/>
        <color rgb="FF9C2F19"/>
      </font>
      <fill>
        <patternFill patternType="solid">
          <bgColor rgb="FFFDE1DA"/>
        </patternFill>
      </fill>
    </dxf>
    <dxf>
      <font>
        <b/>
        <color rgb="FF7A5511"/>
      </font>
      <fill>
        <patternFill patternType="solid">
          <bgColor rgb="FFFFF0C2"/>
        </patternFill>
      </fill>
    </dxf>
    <dxf>
      <font>
        <b/>
        <color rgb="FF9C2F19"/>
      </font>
      <fill>
        <patternFill patternType="solid">
          <bgColor rgb="FFFDE1DA"/>
        </patternFill>
      </fill>
    </dxf>
    <dxf>
      <font>
        <b/>
        <color rgb="FF365D1B"/>
      </font>
      <fill>
        <patternFill patternType="solid">
          <bgColor rgb="FFE3F4D0"/>
        </patternFill>
      </fill>
    </dxf>
    <dxf>
      <font>
        <b/>
        <color rgb="FF9C2F19"/>
      </font>
      <fill>
        <patternFill patternType="solid">
          <bgColor rgb="FFFDE1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965200</xdr:colOff>
      <xdr:row>24</xdr:row>
      <xdr:rowOff>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5F5F6774-09B3-2A2B-DF0D-13E5D526396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1574800</xdr:colOff>
      <xdr:row>28</xdr:row>
      <xdr:rowOff>50800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4FC14339-FEB8-E519-1420-08F65E8D93C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Дарина Цыганкова" id="{F8FBE989-F38F-4722-A180-9B28FED06BFB}" userId="" providerId="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arTable" displayName="CalendarTable" ref="A4:Q37" totalsRowShown="0">
  <tableColumns count="17">
    <tableColumn id="1" xr3:uid="{00000000-0010-0000-0000-000001000000}" name="Дата"/>
    <tableColumn id="2" xr3:uid="{00000000-0010-0000-0000-000002000000}" name="Начало"/>
    <tableColumn id="3" xr3:uid="{00000000-0010-0000-0000-000003000000}" name="Конец"/>
    <tableColumn id="4" xr3:uid="{00000000-0010-0000-0000-000004000000}" name="Часы"/>
    <tableColumn id="5" xr3:uid="{00000000-0010-0000-0000-000005000000}" name="Событие"/>
    <tableColumn id="6" xr3:uid="{00000000-0010-0000-0000-000006000000}" name="Тип"/>
    <tableColumn id="7" xr3:uid="{00000000-0010-0000-0000-000007000000}" name="Участники"/>
    <tableColumn id="8" xr3:uid="{00000000-0010-0000-0000-000008000000}" name="Формат / место"/>
    <tableColumn id="9" xr3:uid="{00000000-0010-0000-0000-000009000000}" name="Приоритет"/>
    <tableColumn id="10" xr3:uid="{00000000-0010-0000-0000-00000A000000}" name="Срок подготовки"/>
    <tableColumn id="11" xr3:uid="{00000000-0010-0000-0000-00000B000000}" name="Подготовка"/>
    <tableColumn id="12" xr3:uid="{00000000-0010-0000-0000-00000C000000}" name="Ответственный"/>
    <tableColumn id="13" xr3:uid="{00000000-0010-0000-0000-00000D000000}" name="Статус"/>
    <tableColumn id="14" xr3:uid="{00000000-0010-0000-0000-00000E000000}" name="Конфликт"/>
    <tableColumn id="15" xr3:uid="{00000000-0010-0000-0000-00000F000000}" name="Буфер 15 мин"/>
    <tableColumn id="16" xr3:uid="{00000000-0010-0000-0000-000010000000}" name="Контроль подготовки"/>
    <tableColumn id="17" xr3:uid="{00000000-0010-0000-0000-000011000000}" name="Комментарий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sksAssistantTable" displayName="TasksAssistantTable" ref="A4:O22" totalsRowShown="0">
  <tableColumns count="15">
    <tableColumn id="1" xr3:uid="{00000000-0010-0000-0100-000001000000}" name="ID"/>
    <tableColumn id="2" xr3:uid="{00000000-0010-0000-0100-000002000000}" name="Поставлено"/>
    <tableColumn id="3" xr3:uid="{00000000-0010-0000-0100-000003000000}" name="Поручение"/>
    <tableColumn id="4" xr3:uid="{00000000-0010-0000-0100-000004000000}" name="Ответственный"/>
    <tableColumn id="5" xr3:uid="{00000000-0010-0000-0100-000005000000}" name="Приоритет"/>
    <tableColumn id="6" xr3:uid="{00000000-0010-0000-0100-000006000000}" name="Срок"/>
    <tableColumn id="7" xr3:uid="{00000000-0010-0000-0100-000007000000}" name="Статус"/>
    <tableColumn id="8" xr3:uid="{00000000-0010-0000-0100-000008000000}" name="Прогресс"/>
    <tableColumn id="9" xr3:uid="{00000000-0010-0000-0100-000009000000}" name="Следующий шаг"/>
    <tableColumn id="10" xr3:uid="{00000000-0010-0000-0100-00000A000000}" name="Ожидаем от"/>
    <tableColumn id="11" xr3:uid="{00000000-0010-0000-0100-00000B000000}" name="Обновлено"/>
    <tableColumn id="12" xr3:uid="{00000000-0010-0000-0100-00000C000000}" name="Дней до срока"/>
    <tableColumn id="13" xr3:uid="{00000000-0010-0000-0100-00000D000000}" name="Риск"/>
    <tableColumn id="14" xr3:uid="{00000000-0010-0000-0100-00000E000000}" name="Решение руководителя"/>
    <tableColumn id="15" xr3:uid="{00000000-0010-0000-0100-00000F000000}" name="Комментарий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4" dT="2026-08-06T20:32:24.16" personId="{F8FBE989-F38F-4722-A180-9B28FED06BFB}" id="{E15817AD-249B-9E31-9509-10CD1BA77C33}">
    <text>Формула сравнивает время всех событий одного дня и отмечает пересечения.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M4" dT="2026-08-06T20:15:13.51" personId="{F8FBE989-F38F-4722-A180-9B28FED06BFB}" id="{3E922825-5274-0B11-A5E4-0F0B6297F772}">
    <text>Риск рассчитывается автоматически из приоритета, статуса и количества дней до срока.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zoomScale="107" workbookViewId="0">
      <selection activeCell="G14" sqref="G14"/>
    </sheetView>
  </sheetViews>
  <sheetFormatPr baseColWidth="10" defaultColWidth="8.83203125" defaultRowHeight="14"/>
  <cols>
    <col min="1" max="1" width="12" customWidth="1"/>
    <col min="2" max="3" width="18" customWidth="1"/>
    <col min="4" max="4" width="15" customWidth="1"/>
    <col min="5" max="6" width="18" customWidth="1"/>
    <col min="7" max="7" width="15" customWidth="1"/>
    <col min="8" max="9" width="18" customWidth="1"/>
    <col min="10" max="10" width="16" customWidth="1"/>
    <col min="11" max="11" width="15" customWidth="1"/>
    <col min="12" max="12" width="18" customWidth="1"/>
  </cols>
  <sheetData>
    <row r="1" spans="1:12" ht="34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16" t="s">
        <v>2</v>
      </c>
      <c r="B4" s="17"/>
      <c r="C4" s="18"/>
      <c r="D4" s="16" t="s">
        <v>3</v>
      </c>
      <c r="E4" s="17"/>
      <c r="F4" s="18"/>
      <c r="G4" s="16" t="s">
        <v>4</v>
      </c>
      <c r="H4" s="17"/>
      <c r="I4" s="18"/>
      <c r="J4" s="16" t="s">
        <v>5</v>
      </c>
      <c r="K4" s="17"/>
      <c r="L4" s="18"/>
    </row>
    <row r="5" spans="1:12">
      <c r="A5" s="19">
        <f>COUNTIF(Календарь!$F$5:$F$37,"Встреча")</f>
        <v>17</v>
      </c>
      <c r="B5" s="20"/>
      <c r="C5" s="21"/>
      <c r="D5" s="25">
        <f>SUM(Календарь!$D$5:$D$37)</f>
        <v>26.333333333333329</v>
      </c>
      <c r="E5" s="26"/>
      <c r="F5" s="27"/>
      <c r="G5" s="19">
        <f>COUNTIF(Календарь!$N$5:$N$37,"КОНФЛИКТ")</f>
        <v>2</v>
      </c>
      <c r="H5" s="20"/>
      <c r="I5" s="21"/>
      <c r="J5" s="19">
        <f>COUNTIF(Календарь!$O$5:$O$37,"НЕТ 15 МИН")</f>
        <v>2</v>
      </c>
      <c r="K5" s="20"/>
      <c r="L5" s="21"/>
    </row>
    <row r="6" spans="1:12">
      <c r="A6" s="22"/>
      <c r="B6" s="23"/>
      <c r="C6" s="24"/>
      <c r="D6" s="28"/>
      <c r="E6" s="29"/>
      <c r="F6" s="30"/>
      <c r="G6" s="22"/>
      <c r="H6" s="23"/>
      <c r="I6" s="24"/>
      <c r="J6" s="22"/>
      <c r="K6" s="23"/>
      <c r="L6" s="24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16" t="s">
        <v>6</v>
      </c>
      <c r="B8" s="17"/>
      <c r="C8" s="18"/>
      <c r="D8" s="16" t="s">
        <v>7</v>
      </c>
      <c r="E8" s="17"/>
      <c r="F8" s="18"/>
      <c r="G8" s="16" t="s">
        <v>8</v>
      </c>
      <c r="H8" s="17"/>
      <c r="I8" s="18"/>
      <c r="J8" s="16" t="s">
        <v>9</v>
      </c>
      <c r="K8" s="17"/>
      <c r="L8" s="18"/>
    </row>
    <row r="9" spans="1:12">
      <c r="A9" s="19">
        <f>COUNTIFS(Поручения!$E$5:$E$22,"P1",Поручения!$G$5:$G$22,"&lt;&gt;Готово")</f>
        <v>10</v>
      </c>
      <c r="B9" s="20"/>
      <c r="C9" s="21"/>
      <c r="D9" s="19">
        <f>COUNTIF(Поручения!$M$5:$M$22,"ПРОСРОЧЕНО")</f>
        <v>2</v>
      </c>
      <c r="E9" s="20"/>
      <c r="F9" s="21"/>
      <c r="G9" s="19">
        <f>COUNTIF(Поручения!$N$5:$N$22,"Да")</f>
        <v>5</v>
      </c>
      <c r="H9" s="20"/>
      <c r="I9" s="21"/>
      <c r="J9" s="31">
        <f>IFERROR(COUNTIF(Поручения!$G$5:$G$22,"Готово")/COUNTA(Поручения!$A$5:$A$22),0)</f>
        <v>0.1111111111111111</v>
      </c>
      <c r="K9" s="32"/>
      <c r="L9" s="33"/>
    </row>
    <row r="10" spans="1:12">
      <c r="A10" s="22"/>
      <c r="B10" s="23"/>
      <c r="C10" s="24"/>
      <c r="D10" s="22"/>
      <c r="E10" s="23"/>
      <c r="F10" s="24"/>
      <c r="G10" s="22"/>
      <c r="H10" s="23"/>
      <c r="I10" s="24"/>
      <c r="J10" s="34"/>
      <c r="K10" s="35"/>
      <c r="L10" s="36"/>
    </row>
    <row r="1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15">
      <c r="A12" s="37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46" customHeight="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16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  <c r="L13" s="1" t="s">
        <v>22</v>
      </c>
    </row>
    <row r="14" spans="1:12" ht="54" customHeight="1">
      <c r="A14" s="3" t="s">
        <v>23</v>
      </c>
      <c r="B14" s="3" t="s">
        <v>24</v>
      </c>
      <c r="C14" s="3" t="s">
        <v>25</v>
      </c>
      <c r="D14" s="4" t="s">
        <v>26</v>
      </c>
      <c r="E14" s="3" t="s">
        <v>27</v>
      </c>
      <c r="F14" s="3" t="s">
        <v>28</v>
      </c>
      <c r="G14" s="3" t="s">
        <v>29</v>
      </c>
      <c r="H14" s="3" t="s">
        <v>30</v>
      </c>
      <c r="I14" s="3" t="s">
        <v>31</v>
      </c>
      <c r="J14" s="3" t="s">
        <v>32</v>
      </c>
      <c r="K14" s="3" t="s">
        <v>33</v>
      </c>
      <c r="L14" s="4" t="s">
        <v>26</v>
      </c>
    </row>
    <row r="15" spans="1:12" ht="54" customHeight="1">
      <c r="A15" s="3" t="s">
        <v>34</v>
      </c>
      <c r="B15" s="3" t="s">
        <v>35</v>
      </c>
      <c r="C15" s="3" t="s">
        <v>36</v>
      </c>
      <c r="D15" s="4" t="s">
        <v>37</v>
      </c>
      <c r="E15" s="3" t="s">
        <v>38</v>
      </c>
      <c r="F15" s="3" t="s">
        <v>39</v>
      </c>
      <c r="G15" s="3" t="s">
        <v>40</v>
      </c>
      <c r="H15" s="3" t="s">
        <v>30</v>
      </c>
      <c r="I15" s="3" t="s">
        <v>41</v>
      </c>
      <c r="J15" s="3" t="s">
        <v>32</v>
      </c>
      <c r="K15" s="3" t="s">
        <v>42</v>
      </c>
      <c r="L15" s="4" t="s">
        <v>43</v>
      </c>
    </row>
    <row r="16" spans="1:12" ht="54" customHeight="1">
      <c r="A16" s="3" t="s">
        <v>44</v>
      </c>
      <c r="B16" s="3" t="s">
        <v>45</v>
      </c>
      <c r="C16" s="3" t="s">
        <v>46</v>
      </c>
      <c r="D16" s="4" t="s">
        <v>37</v>
      </c>
      <c r="E16" s="3" t="s">
        <v>47</v>
      </c>
      <c r="F16" s="3" t="s">
        <v>48</v>
      </c>
      <c r="G16" s="3" t="s">
        <v>49</v>
      </c>
      <c r="H16" s="3" t="s">
        <v>30</v>
      </c>
      <c r="I16" s="3" t="s">
        <v>50</v>
      </c>
      <c r="J16" s="3" t="s">
        <v>32</v>
      </c>
      <c r="K16" s="3" t="s">
        <v>42</v>
      </c>
      <c r="L16" s="4" t="s">
        <v>43</v>
      </c>
    </row>
    <row r="17" spans="1:12" ht="54" customHeight="1">
      <c r="A17" s="3" t="s">
        <v>51</v>
      </c>
      <c r="B17" s="3" t="s">
        <v>52</v>
      </c>
      <c r="C17" s="3" t="s">
        <v>53</v>
      </c>
      <c r="D17" s="4" t="s">
        <v>26</v>
      </c>
      <c r="E17" s="3" t="s">
        <v>54</v>
      </c>
      <c r="F17" s="3" t="s">
        <v>55</v>
      </c>
      <c r="G17" s="3" t="s">
        <v>56</v>
      </c>
      <c r="H17" s="3" t="s">
        <v>30</v>
      </c>
      <c r="I17" s="3" t="s">
        <v>41</v>
      </c>
      <c r="J17" s="3" t="s">
        <v>32</v>
      </c>
      <c r="K17" s="3" t="s">
        <v>33</v>
      </c>
      <c r="L17" s="4" t="s">
        <v>26</v>
      </c>
    </row>
    <row r="18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44" customHeight="1">
      <c r="A19" s="38" t="s">
        <v>57</v>
      </c>
      <c r="B19" s="38"/>
      <c r="C19" s="38"/>
      <c r="D19" s="38"/>
      <c r="E19" s="38"/>
      <c r="F19" s="38"/>
      <c r="G19" s="9"/>
      <c r="H19" s="40" t="s">
        <v>58</v>
      </c>
      <c r="I19" s="40"/>
      <c r="J19" s="40"/>
      <c r="K19" s="40"/>
      <c r="L19" s="40"/>
    </row>
    <row r="20" spans="1:12" ht="44" customHeight="1">
      <c r="A20" s="3" t="s">
        <v>59</v>
      </c>
      <c r="B20" s="39" t="s">
        <v>60</v>
      </c>
      <c r="C20" s="39"/>
      <c r="D20" s="39"/>
      <c r="E20" s="39"/>
      <c r="F20" s="39"/>
      <c r="G20" s="9"/>
      <c r="H20" s="41" t="s">
        <v>61</v>
      </c>
      <c r="I20" s="42"/>
      <c r="J20" s="42"/>
      <c r="K20" s="42"/>
      <c r="L20" s="43"/>
    </row>
    <row r="21" spans="1:12" ht="44" customHeight="1">
      <c r="A21" s="3" t="s">
        <v>62</v>
      </c>
      <c r="B21" s="39" t="s">
        <v>63</v>
      </c>
      <c r="C21" s="39"/>
      <c r="D21" s="39"/>
      <c r="E21" s="39"/>
      <c r="F21" s="39"/>
      <c r="G21" s="9"/>
      <c r="H21" s="44"/>
      <c r="I21" s="45"/>
      <c r="J21" s="45"/>
      <c r="K21" s="45"/>
      <c r="L21" s="46"/>
    </row>
    <row r="22" spans="1:12" ht="44" customHeight="1">
      <c r="A22" s="3" t="s">
        <v>64</v>
      </c>
      <c r="B22" s="39" t="s">
        <v>65</v>
      </c>
      <c r="C22" s="39"/>
      <c r="D22" s="39"/>
      <c r="E22" s="39"/>
      <c r="F22" s="39"/>
      <c r="G22" s="9"/>
      <c r="H22" s="44"/>
      <c r="I22" s="45"/>
      <c r="J22" s="45"/>
      <c r="K22" s="45"/>
      <c r="L22" s="46"/>
    </row>
    <row r="23" spans="1:12" ht="44" customHeight="1">
      <c r="A23" s="3" t="s">
        <v>66</v>
      </c>
      <c r="B23" s="39" t="s">
        <v>67</v>
      </c>
      <c r="C23" s="39"/>
      <c r="D23" s="39"/>
      <c r="E23" s="39"/>
      <c r="F23" s="39"/>
      <c r="G23" s="9"/>
      <c r="H23" s="44"/>
      <c r="I23" s="45"/>
      <c r="J23" s="45"/>
      <c r="K23" s="45"/>
      <c r="L23" s="46"/>
    </row>
    <row r="24" spans="1:12" ht="44" customHeight="1">
      <c r="A24" s="3" t="s">
        <v>68</v>
      </c>
      <c r="B24" s="39" t="s">
        <v>69</v>
      </c>
      <c r="C24" s="39"/>
      <c r="D24" s="39"/>
      <c r="E24" s="39"/>
      <c r="F24" s="39"/>
      <c r="G24" s="9"/>
      <c r="H24" s="47"/>
      <c r="I24" s="48"/>
      <c r="J24" s="48"/>
      <c r="K24" s="48"/>
      <c r="L24" s="49"/>
    </row>
  </sheetData>
  <mergeCells count="27">
    <mergeCell ref="B21:F21"/>
    <mergeCell ref="B22:F22"/>
    <mergeCell ref="B23:F23"/>
    <mergeCell ref="B24:F24"/>
    <mergeCell ref="H19:L19"/>
    <mergeCell ref="H20:L24"/>
    <mergeCell ref="J8:L8"/>
    <mergeCell ref="J9:L10"/>
    <mergeCell ref="A12:L12"/>
    <mergeCell ref="A19:F19"/>
    <mergeCell ref="B20:F20"/>
    <mergeCell ref="A8:C8"/>
    <mergeCell ref="A9:C10"/>
    <mergeCell ref="D8:F8"/>
    <mergeCell ref="D9:F10"/>
    <mergeCell ref="G8:I8"/>
    <mergeCell ref="G9:I10"/>
    <mergeCell ref="A1:L1"/>
    <mergeCell ref="A2:L2"/>
    <mergeCell ref="A4:C4"/>
    <mergeCell ref="A5:C6"/>
    <mergeCell ref="D4:F4"/>
    <mergeCell ref="D5:F6"/>
    <mergeCell ref="G4:I4"/>
    <mergeCell ref="G5:I6"/>
    <mergeCell ref="J4:L4"/>
    <mergeCell ref="J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showGridLines="0" workbookViewId="0">
      <selection sqref="A1:Q1"/>
    </sheetView>
  </sheetViews>
  <sheetFormatPr baseColWidth="10" defaultColWidth="8.83203125" defaultRowHeight="14"/>
  <cols>
    <col min="1" max="1" width="15" customWidth="1"/>
    <col min="2" max="3" width="11" customWidth="1"/>
    <col min="4" max="4" width="9" customWidth="1"/>
    <col min="5" max="5" width="35" customWidth="1"/>
    <col min="6" max="6" width="18" customWidth="1"/>
    <col min="7" max="7" width="34" customWidth="1"/>
    <col min="8" max="8" width="21" customWidth="1"/>
    <col min="9" max="9" width="13" customWidth="1"/>
    <col min="10" max="11" width="17" customWidth="1"/>
    <col min="12" max="12" width="20" customWidth="1"/>
    <col min="13" max="13" width="19" customWidth="1"/>
    <col min="14" max="14" width="16" customWidth="1"/>
    <col min="15" max="15" width="18" customWidth="1"/>
    <col min="16" max="16" width="21" customWidth="1"/>
    <col min="17" max="17" width="39" customWidth="1"/>
  </cols>
  <sheetData>
    <row r="1" spans="1:17" ht="34" customHeight="1">
      <c r="A1" s="14" t="s">
        <v>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28" customHeight="1">
      <c r="A2" s="15" t="s">
        <v>71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4" spans="1:17" ht="44" customHeight="1">
      <c r="A4" s="1" t="s">
        <v>72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  <c r="H4" s="1" t="s">
        <v>79</v>
      </c>
      <c r="I4" s="1" t="s">
        <v>80</v>
      </c>
      <c r="J4" s="1" t="s">
        <v>81</v>
      </c>
      <c r="K4" s="1" t="s">
        <v>82</v>
      </c>
      <c r="L4" s="1" t="s">
        <v>19</v>
      </c>
      <c r="M4" s="1" t="s">
        <v>20</v>
      </c>
      <c r="N4" s="1" t="s">
        <v>83</v>
      </c>
      <c r="O4" s="1" t="s">
        <v>84</v>
      </c>
      <c r="P4" s="1" t="s">
        <v>85</v>
      </c>
      <c r="Q4" s="1" t="s">
        <v>86</v>
      </c>
    </row>
    <row r="5" spans="1:17" ht="44" customHeight="1">
      <c r="A5" s="4" t="s">
        <v>43</v>
      </c>
      <c r="B5" s="5">
        <v>0.39583333333333331</v>
      </c>
      <c r="C5" s="5">
        <v>0.41666666666666669</v>
      </c>
      <c r="D5" s="6">
        <f t="shared" ref="D5:D37" si="0">(C5-B5)*24</f>
        <v>0.50000000000000089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4" t="s">
        <v>92</v>
      </c>
      <c r="K5" s="3" t="s">
        <v>93</v>
      </c>
      <c r="L5" s="3" t="s">
        <v>41</v>
      </c>
      <c r="M5" s="3" t="s">
        <v>94</v>
      </c>
      <c r="N5" s="7" t="str">
        <f t="shared" ref="N5:N37" si="1">IF(COUNTIFS($A$5:$A$37,A5,$B$5:$B$37,"&lt;"&amp;C5,$C$5:$C$37,"&gt;"&amp;B5)&gt;1,"КОНФЛИКТ","OK")</f>
        <v>OK</v>
      </c>
      <c r="O5" s="7" t="str">
        <f t="shared" ref="O5:O37" si="2">IF(OR(COUNTIFS($A$5:$A$37,A5,$C$5:$C$37,"&gt;"&amp;(B5-14/1440),$C$5:$C$37,"&lt;="&amp;B5)&gt;0,COUNTIFS($A$5:$A$37,A5,$B$5:$B$37,"&gt;="&amp;C5,$B$5:$B$37,"&lt;"&amp;(C5+14/1440))&gt;0),"НЕТ 15 МИН","OK")</f>
        <v>OK</v>
      </c>
      <c r="P5" s="7" t="str">
        <f>IF(OR(K5="Готово",K5="Не требуется"),"ГОТОВО",IF(DATEVALUE(J5)&lt;DATEVALUE(Настройки!$B$7),"ПРОСРОЧЕНО","В РАБОТЕ"))</f>
        <v>ГОТОВО</v>
      </c>
      <c r="Q5" s="3" t="s">
        <v>95</v>
      </c>
    </row>
    <row r="6" spans="1:17" ht="44" customHeight="1">
      <c r="A6" s="4" t="s">
        <v>43</v>
      </c>
      <c r="B6" s="5">
        <v>0.42708333333333331</v>
      </c>
      <c r="C6" s="5">
        <v>0.45833333333333331</v>
      </c>
      <c r="D6" s="6">
        <f t="shared" si="0"/>
        <v>0.75</v>
      </c>
      <c r="E6" s="3" t="s">
        <v>96</v>
      </c>
      <c r="F6" s="3" t="s">
        <v>97</v>
      </c>
      <c r="G6" s="3" t="s">
        <v>98</v>
      </c>
      <c r="H6" s="3" t="s">
        <v>99</v>
      </c>
      <c r="I6" s="3" t="s">
        <v>91</v>
      </c>
      <c r="J6" s="4" t="s">
        <v>92</v>
      </c>
      <c r="K6" s="3" t="s">
        <v>93</v>
      </c>
      <c r="L6" s="3" t="s">
        <v>31</v>
      </c>
      <c r="M6" s="3" t="s">
        <v>94</v>
      </c>
      <c r="N6" s="7" t="str">
        <f t="shared" si="1"/>
        <v>OK</v>
      </c>
      <c r="O6" s="7" t="str">
        <f t="shared" si="2"/>
        <v>OK</v>
      </c>
      <c r="P6" s="7" t="str">
        <f>IF(OR(K6="Готово",K6="Не требуется"),"ГОТОВО",IF(DATEVALUE(J6)&lt;DATEVALUE(Настройки!$B$7),"ПРОСРОЧЕНО","В РАБОТЕ"))</f>
        <v>ГОТОВО</v>
      </c>
      <c r="Q6" s="3" t="s">
        <v>100</v>
      </c>
    </row>
    <row r="7" spans="1:17" ht="44" customHeight="1">
      <c r="A7" s="4" t="s">
        <v>43</v>
      </c>
      <c r="B7" s="5">
        <v>0.47916666666666669</v>
      </c>
      <c r="C7" s="5">
        <v>0.51041666666666663</v>
      </c>
      <c r="D7" s="6">
        <f t="shared" si="0"/>
        <v>0.74999999999999867</v>
      </c>
      <c r="E7" s="3" t="s">
        <v>101</v>
      </c>
      <c r="F7" s="3" t="s">
        <v>102</v>
      </c>
      <c r="G7" s="3" t="s">
        <v>103</v>
      </c>
      <c r="H7" s="3" t="s">
        <v>99</v>
      </c>
      <c r="I7" s="3" t="s">
        <v>91</v>
      </c>
      <c r="J7" s="4" t="s">
        <v>92</v>
      </c>
      <c r="K7" s="3" t="s">
        <v>93</v>
      </c>
      <c r="L7" s="3" t="s">
        <v>50</v>
      </c>
      <c r="M7" s="3" t="s">
        <v>94</v>
      </c>
      <c r="N7" s="7" t="str">
        <f t="shared" si="1"/>
        <v>OK</v>
      </c>
      <c r="O7" s="7" t="str">
        <f t="shared" si="2"/>
        <v>OK</v>
      </c>
      <c r="P7" s="7" t="str">
        <f>IF(OR(K7="Готово",K7="Не требуется"),"ГОТОВО",IF(DATEVALUE(J7)&lt;DATEVALUE(Настройки!$B$7),"ПРОСРОЧЕНО","В РАБОТЕ"))</f>
        <v>ГОТОВО</v>
      </c>
      <c r="Q7" s="3" t="s">
        <v>104</v>
      </c>
    </row>
    <row r="8" spans="1:17" ht="44" customHeight="1">
      <c r="A8" s="4" t="s">
        <v>43</v>
      </c>
      <c r="B8" s="5">
        <v>0.58333333333333337</v>
      </c>
      <c r="C8" s="5">
        <v>0.625</v>
      </c>
      <c r="D8" s="6">
        <f t="shared" si="0"/>
        <v>0.99999999999999911</v>
      </c>
      <c r="E8" s="3" t="s">
        <v>105</v>
      </c>
      <c r="F8" s="3" t="s">
        <v>102</v>
      </c>
      <c r="G8" s="3" t="s">
        <v>106</v>
      </c>
      <c r="H8" s="3" t="s">
        <v>99</v>
      </c>
      <c r="I8" s="3" t="s">
        <v>91</v>
      </c>
      <c r="J8" s="4" t="s">
        <v>43</v>
      </c>
      <c r="K8" s="3" t="s">
        <v>93</v>
      </c>
      <c r="L8" s="3" t="s">
        <v>41</v>
      </c>
      <c r="M8" s="3" t="s">
        <v>94</v>
      </c>
      <c r="N8" s="7" t="str">
        <f t="shared" si="1"/>
        <v>OK</v>
      </c>
      <c r="O8" s="7" t="str">
        <f t="shared" si="2"/>
        <v>OK</v>
      </c>
      <c r="P8" s="7" t="str">
        <f>IF(OR(K8="Готово",K8="Не требуется"),"ГОТОВО",IF(DATEVALUE(J8)&lt;DATEVALUE(Настройки!$B$7),"ПРОСРОЧЕНО","В РАБОТЕ"))</f>
        <v>ГОТОВО</v>
      </c>
      <c r="Q8" s="3" t="s">
        <v>107</v>
      </c>
    </row>
    <row r="9" spans="1:17" ht="44" customHeight="1">
      <c r="A9" s="4" t="s">
        <v>43</v>
      </c>
      <c r="B9" s="5">
        <v>0.64583333333333337</v>
      </c>
      <c r="C9" s="5">
        <v>0.67708333333333337</v>
      </c>
      <c r="D9" s="6">
        <f t="shared" si="0"/>
        <v>0.75</v>
      </c>
      <c r="E9" s="3" t="s">
        <v>108</v>
      </c>
      <c r="F9" s="3" t="s">
        <v>102</v>
      </c>
      <c r="G9" s="3" t="s">
        <v>109</v>
      </c>
      <c r="H9" s="3" t="s">
        <v>99</v>
      </c>
      <c r="I9" s="3" t="s">
        <v>110</v>
      </c>
      <c r="J9" s="4" t="s">
        <v>43</v>
      </c>
      <c r="K9" s="3" t="s">
        <v>111</v>
      </c>
      <c r="L9" s="3" t="s">
        <v>41</v>
      </c>
      <c r="M9" s="3" t="s">
        <v>94</v>
      </c>
      <c r="N9" s="7" t="str">
        <f t="shared" si="1"/>
        <v>OK</v>
      </c>
      <c r="O9" s="7" t="str">
        <f t="shared" si="2"/>
        <v>OK</v>
      </c>
      <c r="P9" s="7" t="str">
        <f>IF(OR(K9="Готово",K9="Не требуется"),"ГОТОВО",IF(DATEVALUE(J9)&lt;DATEVALUE(Настройки!$B$7),"ПРОСРОЧЕНО","В РАБОТЕ"))</f>
        <v>В РАБОТЕ</v>
      </c>
      <c r="Q9" s="3" t="s">
        <v>112</v>
      </c>
    </row>
    <row r="10" spans="1:17" ht="44" customHeight="1">
      <c r="A10" s="4" t="s">
        <v>43</v>
      </c>
      <c r="B10" s="5">
        <v>0.6875</v>
      </c>
      <c r="C10" s="5">
        <v>0.72916666666666663</v>
      </c>
      <c r="D10" s="6">
        <f t="shared" si="0"/>
        <v>0.99999999999999911</v>
      </c>
      <c r="E10" s="3" t="s">
        <v>113</v>
      </c>
      <c r="F10" s="3" t="s">
        <v>114</v>
      </c>
      <c r="G10" s="3" t="s">
        <v>115</v>
      </c>
      <c r="H10" s="3" t="s">
        <v>116</v>
      </c>
      <c r="I10" s="3" t="s">
        <v>91</v>
      </c>
      <c r="J10" s="4" t="s">
        <v>43</v>
      </c>
      <c r="K10" s="3" t="s">
        <v>117</v>
      </c>
      <c r="L10" s="3" t="s">
        <v>115</v>
      </c>
      <c r="M10" s="3" t="s">
        <v>118</v>
      </c>
      <c r="N10" s="7" t="str">
        <f t="shared" si="1"/>
        <v>OK</v>
      </c>
      <c r="O10" s="7" t="str">
        <f t="shared" si="2"/>
        <v>OK</v>
      </c>
      <c r="P10" s="7" t="str">
        <f>IF(OR(K10="Готово",K10="Не требуется"),"ГОТОВО",IF(DATEVALUE(J10)&lt;DATEVALUE(Настройки!$B$7),"ПРОСРОЧЕНО","В РАБОТЕ"))</f>
        <v>ГОТОВО</v>
      </c>
      <c r="Q10" s="3" t="s">
        <v>119</v>
      </c>
    </row>
    <row r="11" spans="1:17" ht="44" customHeight="1">
      <c r="A11" s="4" t="s">
        <v>43</v>
      </c>
      <c r="B11" s="5">
        <v>0.73958333333333337</v>
      </c>
      <c r="C11" s="5">
        <v>0.76041666666666663</v>
      </c>
      <c r="D11" s="6">
        <f t="shared" si="0"/>
        <v>0.49999999999999822</v>
      </c>
      <c r="E11" s="3" t="s">
        <v>120</v>
      </c>
      <c r="F11" s="3" t="s">
        <v>97</v>
      </c>
      <c r="G11" s="3" t="s">
        <v>89</v>
      </c>
      <c r="H11" s="3" t="s">
        <v>121</v>
      </c>
      <c r="I11" s="3" t="s">
        <v>110</v>
      </c>
      <c r="J11" s="4" t="s">
        <v>43</v>
      </c>
      <c r="K11" s="3" t="s">
        <v>117</v>
      </c>
      <c r="L11" s="3" t="s">
        <v>41</v>
      </c>
      <c r="M11" s="3" t="s">
        <v>118</v>
      </c>
      <c r="N11" s="7" t="str">
        <f t="shared" si="1"/>
        <v>OK</v>
      </c>
      <c r="O11" s="7" t="str">
        <f t="shared" si="2"/>
        <v>OK</v>
      </c>
      <c r="P11" s="7" t="str">
        <f>IF(OR(K11="Готово",K11="Не требуется"),"ГОТОВО",IF(DATEVALUE(J11)&lt;DATEVALUE(Настройки!$B$7),"ПРОСРОЧЕНО","В РАБОТЕ"))</f>
        <v>ГОТОВО</v>
      </c>
      <c r="Q11" s="3" t="s">
        <v>122</v>
      </c>
    </row>
    <row r="12" spans="1:17" ht="44" customHeight="1">
      <c r="A12" s="4" t="s">
        <v>37</v>
      </c>
      <c r="B12" s="5">
        <v>0.39583333333333331</v>
      </c>
      <c r="C12" s="5">
        <v>0.41666666666666669</v>
      </c>
      <c r="D12" s="6">
        <f t="shared" si="0"/>
        <v>0.50000000000000089</v>
      </c>
      <c r="E12" s="3" t="s">
        <v>123</v>
      </c>
      <c r="F12" s="3" t="s">
        <v>88</v>
      </c>
      <c r="G12" s="3" t="s">
        <v>89</v>
      </c>
      <c r="H12" s="3" t="s">
        <v>121</v>
      </c>
      <c r="I12" s="3" t="s">
        <v>91</v>
      </c>
      <c r="J12" s="4" t="s">
        <v>43</v>
      </c>
      <c r="K12" s="3" t="s">
        <v>93</v>
      </c>
      <c r="L12" s="3" t="s">
        <v>41</v>
      </c>
      <c r="M12" s="3" t="s">
        <v>94</v>
      </c>
      <c r="N12" s="7" t="str">
        <f t="shared" si="1"/>
        <v>OK</v>
      </c>
      <c r="O12" s="7" t="str">
        <f t="shared" si="2"/>
        <v>OK</v>
      </c>
      <c r="P12" s="7" t="str">
        <f>IF(OR(K12="Готово",K12="Не требуется"),"ГОТОВО",IF(DATEVALUE(J12)&lt;DATEVALUE(Настройки!$B$7),"ПРОСРОЧЕНО","В РАБОТЕ"))</f>
        <v>ГОТОВО</v>
      </c>
      <c r="Q12" s="3" t="s">
        <v>124</v>
      </c>
    </row>
    <row r="13" spans="1:17" ht="44" customHeight="1">
      <c r="A13" s="4" t="s">
        <v>37</v>
      </c>
      <c r="B13" s="5">
        <v>0.42708333333333331</v>
      </c>
      <c r="C13" s="5">
        <v>0.4548611111111111</v>
      </c>
      <c r="D13" s="6">
        <f t="shared" si="0"/>
        <v>0.66666666666666696</v>
      </c>
      <c r="E13" s="3" t="s">
        <v>125</v>
      </c>
      <c r="F13" s="3" t="s">
        <v>102</v>
      </c>
      <c r="G13" s="3" t="s">
        <v>126</v>
      </c>
      <c r="H13" s="3" t="s">
        <v>99</v>
      </c>
      <c r="I13" s="3" t="s">
        <v>110</v>
      </c>
      <c r="J13" s="4" t="s">
        <v>43</v>
      </c>
      <c r="K13" s="3" t="s">
        <v>93</v>
      </c>
      <c r="L13" s="3" t="s">
        <v>127</v>
      </c>
      <c r="M13" s="3" t="s">
        <v>94</v>
      </c>
      <c r="N13" s="7" t="str">
        <f t="shared" si="1"/>
        <v>OK</v>
      </c>
      <c r="O13" s="11" t="str">
        <f t="shared" si="2"/>
        <v>НЕТ 15 МИН</v>
      </c>
      <c r="P13" s="7" t="str">
        <f>IF(OR(K13="Готово",K13="Не требуется"),"ГОТОВО",IF(DATEVALUE(J13)&lt;DATEVALUE(Настройки!$B$7),"ПРОСРОЧЕНО","В РАБОТЕ"))</f>
        <v>ГОТОВО</v>
      </c>
      <c r="Q13" s="3" t="s">
        <v>128</v>
      </c>
    </row>
    <row r="14" spans="1:17" ht="44" customHeight="1">
      <c r="A14" s="4" t="s">
        <v>37</v>
      </c>
      <c r="B14" s="5">
        <v>0.45833333333333331</v>
      </c>
      <c r="C14" s="5">
        <v>0.4861111111111111</v>
      </c>
      <c r="D14" s="6">
        <f t="shared" si="0"/>
        <v>0.66666666666666696</v>
      </c>
      <c r="E14" s="3" t="s">
        <v>129</v>
      </c>
      <c r="F14" s="3" t="s">
        <v>102</v>
      </c>
      <c r="G14" s="3" t="s">
        <v>89</v>
      </c>
      <c r="H14" s="3" t="s">
        <v>99</v>
      </c>
      <c r="I14" s="3" t="s">
        <v>110</v>
      </c>
      <c r="J14" s="4" t="s">
        <v>37</v>
      </c>
      <c r="K14" s="3" t="s">
        <v>111</v>
      </c>
      <c r="L14" s="3" t="s">
        <v>41</v>
      </c>
      <c r="M14" s="3" t="s">
        <v>94</v>
      </c>
      <c r="N14" s="7" t="str">
        <f t="shared" si="1"/>
        <v>OK</v>
      </c>
      <c r="O14" s="11" t="str">
        <f t="shared" si="2"/>
        <v>НЕТ 15 МИН</v>
      </c>
      <c r="P14" s="7" t="str">
        <f>IF(OR(K14="Готово",K14="Не требуется"),"ГОТОВО",IF(DATEVALUE(J14)&lt;DATEVALUE(Настройки!$B$7),"ПРОСРОЧЕНО","В РАБОТЕ"))</f>
        <v>В РАБОТЕ</v>
      </c>
      <c r="Q14" s="3" t="s">
        <v>130</v>
      </c>
    </row>
    <row r="15" spans="1:17" ht="44" customHeight="1">
      <c r="A15" s="4" t="s">
        <v>37</v>
      </c>
      <c r="B15" s="5">
        <v>0.58333333333333337</v>
      </c>
      <c r="C15" s="5">
        <v>0.61458333333333337</v>
      </c>
      <c r="D15" s="6">
        <f t="shared" si="0"/>
        <v>0.75</v>
      </c>
      <c r="E15" s="3" t="s">
        <v>131</v>
      </c>
      <c r="F15" s="3" t="s">
        <v>102</v>
      </c>
      <c r="G15" s="3" t="s">
        <v>103</v>
      </c>
      <c r="H15" s="3" t="s">
        <v>132</v>
      </c>
      <c r="I15" s="3" t="s">
        <v>110</v>
      </c>
      <c r="J15" s="4" t="s">
        <v>37</v>
      </c>
      <c r="K15" s="3" t="s">
        <v>111</v>
      </c>
      <c r="L15" s="3" t="s">
        <v>50</v>
      </c>
      <c r="M15" s="3" t="s">
        <v>94</v>
      </c>
      <c r="N15" s="7" t="str">
        <f t="shared" si="1"/>
        <v>OK</v>
      </c>
      <c r="O15" s="7" t="str">
        <f t="shared" si="2"/>
        <v>OK</v>
      </c>
      <c r="P15" s="7" t="str">
        <f>IF(OR(K15="Готово",K15="Не требуется"),"ГОТОВО",IF(DATEVALUE(J15)&lt;DATEVALUE(Настройки!$B$7),"ПРОСРОЧЕНО","В РАБОТЕ"))</f>
        <v>В РАБОТЕ</v>
      </c>
      <c r="Q15" s="3" t="s">
        <v>133</v>
      </c>
    </row>
    <row r="16" spans="1:17" ht="44" customHeight="1">
      <c r="A16" s="4" t="s">
        <v>37</v>
      </c>
      <c r="B16" s="5">
        <v>0.625</v>
      </c>
      <c r="C16" s="5">
        <v>0.66666666666666663</v>
      </c>
      <c r="D16" s="6">
        <f t="shared" si="0"/>
        <v>0.99999999999999911</v>
      </c>
      <c r="E16" s="3" t="s">
        <v>134</v>
      </c>
      <c r="F16" s="3" t="s">
        <v>102</v>
      </c>
      <c r="G16" s="3" t="s">
        <v>135</v>
      </c>
      <c r="H16" s="3" t="s">
        <v>99</v>
      </c>
      <c r="I16" s="3" t="s">
        <v>91</v>
      </c>
      <c r="J16" s="4" t="s">
        <v>37</v>
      </c>
      <c r="K16" s="3" t="s">
        <v>111</v>
      </c>
      <c r="L16" s="3" t="s">
        <v>127</v>
      </c>
      <c r="M16" s="3" t="s">
        <v>94</v>
      </c>
      <c r="N16" s="10" t="str">
        <f t="shared" si="1"/>
        <v>КОНФЛИКТ</v>
      </c>
      <c r="O16" s="7" t="str">
        <f t="shared" si="2"/>
        <v>OK</v>
      </c>
      <c r="P16" s="7" t="str">
        <f>IF(OR(K16="Готово",K16="Не требуется"),"ГОТОВО",IF(DATEVALUE(J16)&lt;DATEVALUE(Настройки!$B$7),"ПРОСРОЧЕНО","В РАБОТЕ"))</f>
        <v>В РАБОТЕ</v>
      </c>
      <c r="Q16" s="3" t="s">
        <v>136</v>
      </c>
    </row>
    <row r="17" spans="1:17" ht="44" customHeight="1">
      <c r="A17" s="4" t="s">
        <v>37</v>
      </c>
      <c r="B17" s="5">
        <v>0.64583333333333337</v>
      </c>
      <c r="C17" s="5">
        <v>0.67708333333333337</v>
      </c>
      <c r="D17" s="6">
        <f t="shared" si="0"/>
        <v>0.75</v>
      </c>
      <c r="E17" s="3" t="s">
        <v>137</v>
      </c>
      <c r="F17" s="3" t="s">
        <v>138</v>
      </c>
      <c r="G17" s="3" t="s">
        <v>139</v>
      </c>
      <c r="H17" s="3" t="s">
        <v>140</v>
      </c>
      <c r="I17" s="3" t="s">
        <v>91</v>
      </c>
      <c r="J17" s="4" t="s">
        <v>37</v>
      </c>
      <c r="K17" s="3" t="s">
        <v>141</v>
      </c>
      <c r="L17" s="3" t="s">
        <v>41</v>
      </c>
      <c r="M17" s="3" t="s">
        <v>142</v>
      </c>
      <c r="N17" s="10" t="str">
        <f t="shared" si="1"/>
        <v>КОНФЛИКТ</v>
      </c>
      <c r="O17" s="7" t="str">
        <f t="shared" si="2"/>
        <v>OK</v>
      </c>
      <c r="P17" s="7" t="str">
        <f>IF(OR(K17="Готово",K17="Не требуется"),"ГОТОВО",IF(DATEVALUE(J17)&lt;DATEVALUE(Настройки!$B$7),"ПРОСРОЧЕНО","В РАБОТЕ"))</f>
        <v>В РАБОТЕ</v>
      </c>
      <c r="Q17" s="3" t="s">
        <v>143</v>
      </c>
    </row>
    <row r="18" spans="1:17" ht="44" customHeight="1">
      <c r="A18" s="4" t="s">
        <v>37</v>
      </c>
      <c r="B18" s="5">
        <v>0.6875</v>
      </c>
      <c r="C18" s="5">
        <v>0.72916666666666663</v>
      </c>
      <c r="D18" s="6">
        <f t="shared" si="0"/>
        <v>0.99999999999999911</v>
      </c>
      <c r="E18" s="3" t="s">
        <v>144</v>
      </c>
      <c r="F18" s="3" t="s">
        <v>114</v>
      </c>
      <c r="G18" s="3" t="s">
        <v>115</v>
      </c>
      <c r="H18" s="3" t="s">
        <v>116</v>
      </c>
      <c r="I18" s="3" t="s">
        <v>110</v>
      </c>
      <c r="J18" s="4" t="s">
        <v>37</v>
      </c>
      <c r="K18" s="3" t="s">
        <v>117</v>
      </c>
      <c r="L18" s="3" t="s">
        <v>115</v>
      </c>
      <c r="M18" s="3" t="s">
        <v>118</v>
      </c>
      <c r="N18" s="7" t="str">
        <f t="shared" si="1"/>
        <v>OK</v>
      </c>
      <c r="O18" s="7" t="str">
        <f t="shared" si="2"/>
        <v>OK</v>
      </c>
      <c r="P18" s="7" t="str">
        <f>IF(OR(K18="Готово",K18="Не требуется"),"ГОТОВО",IF(DATEVALUE(J18)&lt;DATEVALUE(Настройки!$B$7),"ПРОСРОЧЕНО","В РАБОТЕ"))</f>
        <v>ГОТОВО</v>
      </c>
      <c r="Q18" s="3" t="s">
        <v>145</v>
      </c>
    </row>
    <row r="19" spans="1:17" ht="44" customHeight="1">
      <c r="A19" s="4" t="s">
        <v>37</v>
      </c>
      <c r="B19" s="5">
        <v>0.73958333333333337</v>
      </c>
      <c r="C19" s="5">
        <v>0.76041666666666663</v>
      </c>
      <c r="D19" s="6">
        <f t="shared" si="0"/>
        <v>0.49999999999999822</v>
      </c>
      <c r="E19" s="3" t="s">
        <v>120</v>
      </c>
      <c r="F19" s="3" t="s">
        <v>97</v>
      </c>
      <c r="G19" s="3" t="s">
        <v>89</v>
      </c>
      <c r="H19" s="3" t="s">
        <v>121</v>
      </c>
      <c r="I19" s="3" t="s">
        <v>110</v>
      </c>
      <c r="J19" s="4" t="s">
        <v>37</v>
      </c>
      <c r="K19" s="3" t="s">
        <v>117</v>
      </c>
      <c r="L19" s="3" t="s">
        <v>41</v>
      </c>
      <c r="M19" s="3" t="s">
        <v>118</v>
      </c>
      <c r="N19" s="7" t="str">
        <f t="shared" si="1"/>
        <v>OK</v>
      </c>
      <c r="O19" s="7" t="str">
        <f t="shared" si="2"/>
        <v>OK</v>
      </c>
      <c r="P19" s="7" t="str">
        <f>IF(OR(K19="Готово",K19="Не требуется"),"ГОТОВО",IF(DATEVALUE(J19)&lt;DATEVALUE(Настройки!$B$7),"ПРОСРОЧЕНО","В РАБОТЕ"))</f>
        <v>ГОТОВО</v>
      </c>
      <c r="Q19" s="3" t="s">
        <v>146</v>
      </c>
    </row>
    <row r="20" spans="1:17" ht="44" customHeight="1">
      <c r="A20" s="4" t="s">
        <v>147</v>
      </c>
      <c r="B20" s="5">
        <v>0.39583333333333331</v>
      </c>
      <c r="C20" s="5">
        <v>0.41666666666666669</v>
      </c>
      <c r="D20" s="6">
        <f t="shared" si="0"/>
        <v>0.50000000000000089</v>
      </c>
      <c r="E20" s="3" t="s">
        <v>123</v>
      </c>
      <c r="F20" s="3" t="s">
        <v>88</v>
      </c>
      <c r="G20" s="3" t="s">
        <v>89</v>
      </c>
      <c r="H20" s="3" t="s">
        <v>121</v>
      </c>
      <c r="I20" s="3" t="s">
        <v>91</v>
      </c>
      <c r="J20" s="4" t="s">
        <v>37</v>
      </c>
      <c r="K20" s="3" t="s">
        <v>93</v>
      </c>
      <c r="L20" s="3" t="s">
        <v>41</v>
      </c>
      <c r="M20" s="3" t="s">
        <v>94</v>
      </c>
      <c r="N20" s="7" t="str">
        <f t="shared" si="1"/>
        <v>OK</v>
      </c>
      <c r="O20" s="7" t="str">
        <f t="shared" si="2"/>
        <v>OK</v>
      </c>
      <c r="P20" s="7" t="str">
        <f>IF(OR(K20="Готово",K20="Не требуется"),"ГОТОВО",IF(DATEVALUE(J20)&lt;DATEVALUE(Настройки!$B$7),"ПРОСРОЧЕНО","В РАБОТЕ"))</f>
        <v>ГОТОВО</v>
      </c>
      <c r="Q20" s="3" t="s">
        <v>148</v>
      </c>
    </row>
    <row r="21" spans="1:17" ht="44" customHeight="1">
      <c r="A21" s="4" t="s">
        <v>147</v>
      </c>
      <c r="B21" s="5">
        <v>0.42708333333333331</v>
      </c>
      <c r="C21" s="5">
        <v>0.45833333333333331</v>
      </c>
      <c r="D21" s="6">
        <f t="shared" si="0"/>
        <v>0.75</v>
      </c>
      <c r="E21" s="3" t="s">
        <v>149</v>
      </c>
      <c r="F21" s="3" t="s">
        <v>102</v>
      </c>
      <c r="G21" s="3" t="s">
        <v>98</v>
      </c>
      <c r="H21" s="3" t="s">
        <v>90</v>
      </c>
      <c r="I21" s="3" t="s">
        <v>91</v>
      </c>
      <c r="J21" s="4" t="s">
        <v>37</v>
      </c>
      <c r="K21" s="3" t="s">
        <v>93</v>
      </c>
      <c r="L21" s="3" t="s">
        <v>31</v>
      </c>
      <c r="M21" s="3" t="s">
        <v>94</v>
      </c>
      <c r="N21" s="7" t="str">
        <f t="shared" si="1"/>
        <v>OK</v>
      </c>
      <c r="O21" s="7" t="str">
        <f t="shared" si="2"/>
        <v>OK</v>
      </c>
      <c r="P21" s="7" t="str">
        <f>IF(OR(K21="Готово",K21="Не требуется"),"ГОТОВО",IF(DATEVALUE(J21)&lt;DATEVALUE(Настройки!$B$7),"ПРОСРОЧЕНО","В РАБОТЕ"))</f>
        <v>ГОТОВО</v>
      </c>
      <c r="Q21" s="3" t="s">
        <v>150</v>
      </c>
    </row>
    <row r="22" spans="1:17" ht="44" customHeight="1">
      <c r="A22" s="4" t="s">
        <v>147</v>
      </c>
      <c r="B22" s="5">
        <v>0.47916666666666669</v>
      </c>
      <c r="C22" s="5">
        <v>0.52083333333333337</v>
      </c>
      <c r="D22" s="6">
        <f t="shared" si="0"/>
        <v>1.0000000000000004</v>
      </c>
      <c r="E22" s="3" t="s">
        <v>151</v>
      </c>
      <c r="F22" s="3" t="s">
        <v>102</v>
      </c>
      <c r="G22" s="3" t="s">
        <v>109</v>
      </c>
      <c r="H22" s="3" t="s">
        <v>99</v>
      </c>
      <c r="I22" s="3" t="s">
        <v>110</v>
      </c>
      <c r="J22" s="4" t="s">
        <v>147</v>
      </c>
      <c r="K22" s="3" t="s">
        <v>93</v>
      </c>
      <c r="L22" s="3" t="s">
        <v>41</v>
      </c>
      <c r="M22" s="3" t="s">
        <v>94</v>
      </c>
      <c r="N22" s="7" t="str">
        <f t="shared" si="1"/>
        <v>OK</v>
      </c>
      <c r="O22" s="7" t="str">
        <f t="shared" si="2"/>
        <v>OK</v>
      </c>
      <c r="P22" s="7" t="str">
        <f>IF(OR(K22="Готово",K22="Не требуется"),"ГОТОВО",IF(DATEVALUE(J22)&lt;DATEVALUE(Настройки!$B$7),"ПРОСРОЧЕНО","В РАБОТЕ"))</f>
        <v>ГОТОВО</v>
      </c>
      <c r="Q22" s="3" t="s">
        <v>152</v>
      </c>
    </row>
    <row r="23" spans="1:17" ht="44" customHeight="1">
      <c r="A23" s="4" t="s">
        <v>147</v>
      </c>
      <c r="B23" s="5">
        <v>0.58333333333333337</v>
      </c>
      <c r="C23" s="5">
        <v>0.625</v>
      </c>
      <c r="D23" s="6">
        <f t="shared" si="0"/>
        <v>0.99999999999999911</v>
      </c>
      <c r="E23" s="3" t="s">
        <v>153</v>
      </c>
      <c r="F23" s="3" t="s">
        <v>102</v>
      </c>
      <c r="G23" s="3" t="s">
        <v>103</v>
      </c>
      <c r="H23" s="3" t="s">
        <v>99</v>
      </c>
      <c r="I23" s="3" t="s">
        <v>110</v>
      </c>
      <c r="J23" s="4" t="s">
        <v>147</v>
      </c>
      <c r="K23" s="3" t="s">
        <v>111</v>
      </c>
      <c r="L23" s="3" t="s">
        <v>50</v>
      </c>
      <c r="M23" s="3" t="s">
        <v>94</v>
      </c>
      <c r="N23" s="7" t="str">
        <f t="shared" si="1"/>
        <v>OK</v>
      </c>
      <c r="O23" s="7" t="str">
        <f t="shared" si="2"/>
        <v>OK</v>
      </c>
      <c r="P23" s="7" t="str">
        <f>IF(OR(K23="Готово",K23="Не требуется"),"ГОТОВО",IF(DATEVALUE(J23)&lt;DATEVALUE(Настройки!$B$7),"ПРОСРОЧЕНО","В РАБОТЕ"))</f>
        <v>В РАБОТЕ</v>
      </c>
      <c r="Q23" s="3" t="s">
        <v>154</v>
      </c>
    </row>
    <row r="24" spans="1:17" ht="44" customHeight="1">
      <c r="A24" s="4" t="s">
        <v>147</v>
      </c>
      <c r="B24" s="5">
        <v>0.64583333333333337</v>
      </c>
      <c r="C24" s="5">
        <v>0.6875</v>
      </c>
      <c r="D24" s="6">
        <f t="shared" si="0"/>
        <v>0.99999999999999911</v>
      </c>
      <c r="E24" s="3" t="s">
        <v>155</v>
      </c>
      <c r="F24" s="3" t="s">
        <v>102</v>
      </c>
      <c r="G24" s="3" t="s">
        <v>156</v>
      </c>
      <c r="H24" s="3" t="s">
        <v>99</v>
      </c>
      <c r="I24" s="3" t="s">
        <v>91</v>
      </c>
      <c r="J24" s="4" t="s">
        <v>147</v>
      </c>
      <c r="K24" s="3" t="s">
        <v>111</v>
      </c>
      <c r="L24" s="3" t="s">
        <v>31</v>
      </c>
      <c r="M24" s="3" t="s">
        <v>94</v>
      </c>
      <c r="N24" s="7" t="str">
        <f t="shared" si="1"/>
        <v>OK</v>
      </c>
      <c r="O24" s="7" t="str">
        <f t="shared" si="2"/>
        <v>OK</v>
      </c>
      <c r="P24" s="7" t="str">
        <f>IF(OR(K24="Готово",K24="Не требуется"),"ГОТОВО",IF(DATEVALUE(J24)&lt;DATEVALUE(Настройки!$B$7),"ПРОСРОЧЕНО","В РАБОТЕ"))</f>
        <v>В РАБОТЕ</v>
      </c>
      <c r="Q24" s="3" t="s">
        <v>157</v>
      </c>
    </row>
    <row r="25" spans="1:17" ht="44" customHeight="1">
      <c r="A25" s="4" t="s">
        <v>147</v>
      </c>
      <c r="B25" s="5">
        <v>0.70833333333333337</v>
      </c>
      <c r="C25" s="5">
        <v>0.75</v>
      </c>
      <c r="D25" s="6">
        <f t="shared" si="0"/>
        <v>0.99999999999999911</v>
      </c>
      <c r="E25" s="3" t="s">
        <v>158</v>
      </c>
      <c r="F25" s="3" t="s">
        <v>114</v>
      </c>
      <c r="G25" s="3" t="s">
        <v>115</v>
      </c>
      <c r="H25" s="3" t="s">
        <v>116</v>
      </c>
      <c r="I25" s="3" t="s">
        <v>91</v>
      </c>
      <c r="J25" s="4" t="s">
        <v>147</v>
      </c>
      <c r="K25" s="3" t="s">
        <v>117</v>
      </c>
      <c r="L25" s="3" t="s">
        <v>115</v>
      </c>
      <c r="M25" s="3" t="s">
        <v>118</v>
      </c>
      <c r="N25" s="7" t="str">
        <f t="shared" si="1"/>
        <v>OK</v>
      </c>
      <c r="O25" s="7" t="str">
        <f t="shared" si="2"/>
        <v>OK</v>
      </c>
      <c r="P25" s="7" t="str">
        <f>IF(OR(K25="Готово",K25="Не требуется"),"ГОТОВО",IF(DATEVALUE(J25)&lt;DATEVALUE(Настройки!$B$7),"ПРОСРОЧЕНО","В РАБОТЕ"))</f>
        <v>ГОТОВО</v>
      </c>
      <c r="Q25" s="3" t="s">
        <v>159</v>
      </c>
    </row>
    <row r="26" spans="1:17" ht="44" customHeight="1">
      <c r="A26" s="4" t="s">
        <v>160</v>
      </c>
      <c r="B26" s="5">
        <v>0.39583333333333331</v>
      </c>
      <c r="C26" s="5">
        <v>0.41666666666666669</v>
      </c>
      <c r="D26" s="6">
        <f t="shared" si="0"/>
        <v>0.50000000000000089</v>
      </c>
      <c r="E26" s="3" t="s">
        <v>123</v>
      </c>
      <c r="F26" s="3" t="s">
        <v>88</v>
      </c>
      <c r="G26" s="3" t="s">
        <v>89</v>
      </c>
      <c r="H26" s="3" t="s">
        <v>121</v>
      </c>
      <c r="I26" s="3" t="s">
        <v>91</v>
      </c>
      <c r="J26" s="4" t="s">
        <v>147</v>
      </c>
      <c r="K26" s="3" t="s">
        <v>93</v>
      </c>
      <c r="L26" s="3" t="s">
        <v>41</v>
      </c>
      <c r="M26" s="3" t="s">
        <v>94</v>
      </c>
      <c r="N26" s="7" t="str">
        <f t="shared" si="1"/>
        <v>OK</v>
      </c>
      <c r="O26" s="7" t="str">
        <f t="shared" si="2"/>
        <v>OK</v>
      </c>
      <c r="P26" s="7" t="str">
        <f>IF(OR(K26="Готово",K26="Не требуется"),"ГОТОВО",IF(DATEVALUE(J26)&lt;DATEVALUE(Настройки!$B$7),"ПРОСРОЧЕНО","В РАБОТЕ"))</f>
        <v>ГОТОВО</v>
      </c>
      <c r="Q26" s="3" t="s">
        <v>161</v>
      </c>
    </row>
    <row r="27" spans="1:17" ht="44" customHeight="1">
      <c r="A27" s="4" t="s">
        <v>160</v>
      </c>
      <c r="B27" s="5">
        <v>0.42708333333333331</v>
      </c>
      <c r="C27" s="5">
        <v>0.45833333333333331</v>
      </c>
      <c r="D27" s="6">
        <f t="shared" si="0"/>
        <v>0.75</v>
      </c>
      <c r="E27" s="3" t="s">
        <v>125</v>
      </c>
      <c r="F27" s="3" t="s">
        <v>102</v>
      </c>
      <c r="G27" s="3" t="s">
        <v>126</v>
      </c>
      <c r="H27" s="3" t="s">
        <v>99</v>
      </c>
      <c r="I27" s="3" t="s">
        <v>110</v>
      </c>
      <c r="J27" s="4" t="s">
        <v>147</v>
      </c>
      <c r="K27" s="3" t="s">
        <v>93</v>
      </c>
      <c r="L27" s="3" t="s">
        <v>127</v>
      </c>
      <c r="M27" s="3" t="s">
        <v>94</v>
      </c>
      <c r="N27" s="7" t="str">
        <f t="shared" si="1"/>
        <v>OK</v>
      </c>
      <c r="O27" s="7" t="str">
        <f t="shared" si="2"/>
        <v>OK</v>
      </c>
      <c r="P27" s="7" t="str">
        <f>IF(OR(K27="Готово",K27="Не требуется"),"ГОТОВО",IF(DATEVALUE(J27)&lt;DATEVALUE(Настройки!$B$7),"ПРОСРОЧЕНО","В РАБОТЕ"))</f>
        <v>ГОТОВО</v>
      </c>
      <c r="Q27" s="3" t="s">
        <v>162</v>
      </c>
    </row>
    <row r="28" spans="1:17" ht="44" customHeight="1">
      <c r="A28" s="4" t="s">
        <v>160</v>
      </c>
      <c r="B28" s="5">
        <v>0.47916666666666669</v>
      </c>
      <c r="C28" s="5">
        <v>0.51041666666666663</v>
      </c>
      <c r="D28" s="6">
        <f t="shared" si="0"/>
        <v>0.74999999999999867</v>
      </c>
      <c r="E28" s="3" t="s">
        <v>163</v>
      </c>
      <c r="F28" s="3" t="s">
        <v>102</v>
      </c>
      <c r="G28" s="3" t="s">
        <v>164</v>
      </c>
      <c r="H28" s="3" t="s">
        <v>99</v>
      </c>
      <c r="I28" s="3" t="s">
        <v>91</v>
      </c>
      <c r="J28" s="4" t="s">
        <v>160</v>
      </c>
      <c r="K28" s="3" t="s">
        <v>111</v>
      </c>
      <c r="L28" s="3" t="s">
        <v>41</v>
      </c>
      <c r="M28" s="3" t="s">
        <v>94</v>
      </c>
      <c r="N28" s="7" t="str">
        <f t="shared" si="1"/>
        <v>OK</v>
      </c>
      <c r="O28" s="7" t="str">
        <f t="shared" si="2"/>
        <v>OK</v>
      </c>
      <c r="P28" s="7" t="str">
        <f>IF(OR(K28="Готово",K28="Не требуется"),"ГОТОВО",IF(DATEVALUE(J28)&lt;DATEVALUE(Настройки!$B$7),"ПРОСРОЧЕНО","В РАБОТЕ"))</f>
        <v>В РАБОТЕ</v>
      </c>
      <c r="Q28" s="3" t="s">
        <v>165</v>
      </c>
    </row>
    <row r="29" spans="1:17" ht="44" customHeight="1">
      <c r="A29" s="4" t="s">
        <v>160</v>
      </c>
      <c r="B29" s="5">
        <v>0.58333333333333337</v>
      </c>
      <c r="C29" s="5">
        <v>0.625</v>
      </c>
      <c r="D29" s="6">
        <f t="shared" si="0"/>
        <v>0.99999999999999911</v>
      </c>
      <c r="E29" s="3" t="s">
        <v>166</v>
      </c>
      <c r="F29" s="3" t="s">
        <v>102</v>
      </c>
      <c r="G29" s="3" t="s">
        <v>167</v>
      </c>
      <c r="H29" s="3" t="s">
        <v>99</v>
      </c>
      <c r="I29" s="3" t="s">
        <v>91</v>
      </c>
      <c r="J29" s="4" t="s">
        <v>160</v>
      </c>
      <c r="K29" s="3" t="s">
        <v>111</v>
      </c>
      <c r="L29" s="3" t="s">
        <v>50</v>
      </c>
      <c r="M29" s="3" t="s">
        <v>94</v>
      </c>
      <c r="N29" s="7" t="str">
        <f t="shared" si="1"/>
        <v>OK</v>
      </c>
      <c r="O29" s="7" t="str">
        <f t="shared" si="2"/>
        <v>OK</v>
      </c>
      <c r="P29" s="7" t="str">
        <f>IF(OR(K29="Готово",K29="Не требуется"),"ГОТОВО",IF(DATEVALUE(J29)&lt;DATEVALUE(Настройки!$B$7),"ПРОСРОЧЕНО","В РАБОТЕ"))</f>
        <v>В РАБОТЕ</v>
      </c>
      <c r="Q29" s="3" t="s">
        <v>168</v>
      </c>
    </row>
    <row r="30" spans="1:17" ht="44" customHeight="1">
      <c r="A30" s="4" t="s">
        <v>160</v>
      </c>
      <c r="B30" s="5">
        <v>0.64583333333333337</v>
      </c>
      <c r="C30" s="5">
        <v>0.6875</v>
      </c>
      <c r="D30" s="6">
        <f t="shared" si="0"/>
        <v>0.99999999999999911</v>
      </c>
      <c r="E30" s="3" t="s">
        <v>169</v>
      </c>
      <c r="F30" s="3" t="s">
        <v>102</v>
      </c>
      <c r="G30" s="3" t="s">
        <v>170</v>
      </c>
      <c r="H30" s="3" t="s">
        <v>90</v>
      </c>
      <c r="I30" s="3" t="s">
        <v>110</v>
      </c>
      <c r="J30" s="4" t="s">
        <v>160</v>
      </c>
      <c r="K30" s="3" t="s">
        <v>117</v>
      </c>
      <c r="L30" s="3" t="s">
        <v>41</v>
      </c>
      <c r="M30" s="3" t="s">
        <v>118</v>
      </c>
      <c r="N30" s="7" t="str">
        <f t="shared" si="1"/>
        <v>OK</v>
      </c>
      <c r="O30" s="7" t="str">
        <f t="shared" si="2"/>
        <v>OK</v>
      </c>
      <c r="P30" s="7" t="str">
        <f>IF(OR(K30="Готово",K30="Не требуется"),"ГОТОВО",IF(DATEVALUE(J30)&lt;DATEVALUE(Настройки!$B$7),"ПРОСРОЧЕНО","В РАБОТЕ"))</f>
        <v>ГОТОВО</v>
      </c>
      <c r="Q30" s="3" t="s">
        <v>171</v>
      </c>
    </row>
    <row r="31" spans="1:17" ht="44" customHeight="1">
      <c r="A31" s="4" t="s">
        <v>160</v>
      </c>
      <c r="B31" s="5">
        <v>0.70833333333333337</v>
      </c>
      <c r="C31" s="5">
        <v>0.75</v>
      </c>
      <c r="D31" s="6">
        <f t="shared" si="0"/>
        <v>0.99999999999999911</v>
      </c>
      <c r="E31" s="3" t="s">
        <v>172</v>
      </c>
      <c r="F31" s="3" t="s">
        <v>114</v>
      </c>
      <c r="G31" s="3" t="s">
        <v>115</v>
      </c>
      <c r="H31" s="3" t="s">
        <v>116</v>
      </c>
      <c r="I31" s="3" t="s">
        <v>110</v>
      </c>
      <c r="J31" s="4" t="s">
        <v>160</v>
      </c>
      <c r="K31" s="3" t="s">
        <v>117</v>
      </c>
      <c r="L31" s="3" t="s">
        <v>115</v>
      </c>
      <c r="M31" s="3" t="s">
        <v>118</v>
      </c>
      <c r="N31" s="7" t="str">
        <f t="shared" si="1"/>
        <v>OK</v>
      </c>
      <c r="O31" s="7" t="str">
        <f t="shared" si="2"/>
        <v>OK</v>
      </c>
      <c r="P31" s="7" t="str">
        <f>IF(OR(K31="Готово",K31="Не требуется"),"ГОТОВО",IF(DATEVALUE(J31)&lt;DATEVALUE(Настройки!$B$7),"ПРОСРОЧЕНО","В РАБОТЕ"))</f>
        <v>ГОТОВО</v>
      </c>
      <c r="Q31" s="3" t="s">
        <v>173</v>
      </c>
    </row>
    <row r="32" spans="1:17" ht="44" customHeight="1">
      <c r="A32" s="4" t="s">
        <v>174</v>
      </c>
      <c r="B32" s="5">
        <v>0.39583333333333331</v>
      </c>
      <c r="C32" s="5">
        <v>0.41666666666666669</v>
      </c>
      <c r="D32" s="6">
        <f t="shared" si="0"/>
        <v>0.50000000000000089</v>
      </c>
      <c r="E32" s="3" t="s">
        <v>175</v>
      </c>
      <c r="F32" s="3" t="s">
        <v>88</v>
      </c>
      <c r="G32" s="3" t="s">
        <v>89</v>
      </c>
      <c r="H32" s="3" t="s">
        <v>90</v>
      </c>
      <c r="I32" s="3" t="s">
        <v>91</v>
      </c>
      <c r="J32" s="4" t="s">
        <v>160</v>
      </c>
      <c r="K32" s="3" t="s">
        <v>111</v>
      </c>
      <c r="L32" s="3" t="s">
        <v>41</v>
      </c>
      <c r="M32" s="3" t="s">
        <v>94</v>
      </c>
      <c r="N32" s="7" t="str">
        <f t="shared" si="1"/>
        <v>OK</v>
      </c>
      <c r="O32" s="7" t="str">
        <f t="shared" si="2"/>
        <v>OK</v>
      </c>
      <c r="P32" s="7" t="str">
        <f>IF(OR(K32="Готово",K32="Не требуется"),"ГОТОВО",IF(DATEVALUE(J32)&lt;DATEVALUE(Настройки!$B$7),"ПРОСРОЧЕНО","В РАБОТЕ"))</f>
        <v>В РАБОТЕ</v>
      </c>
      <c r="Q32" s="3" t="s">
        <v>176</v>
      </c>
    </row>
    <row r="33" spans="1:17" ht="44" customHeight="1">
      <c r="A33" s="4" t="s">
        <v>174</v>
      </c>
      <c r="B33" s="5">
        <v>0.42708333333333331</v>
      </c>
      <c r="C33" s="5">
        <v>0.45833333333333331</v>
      </c>
      <c r="D33" s="6">
        <f t="shared" si="0"/>
        <v>0.75</v>
      </c>
      <c r="E33" s="3" t="s">
        <v>177</v>
      </c>
      <c r="F33" s="3" t="s">
        <v>97</v>
      </c>
      <c r="G33" s="3" t="s">
        <v>98</v>
      </c>
      <c r="H33" s="3" t="s">
        <v>99</v>
      </c>
      <c r="I33" s="3" t="s">
        <v>91</v>
      </c>
      <c r="J33" s="4" t="s">
        <v>160</v>
      </c>
      <c r="K33" s="3" t="s">
        <v>111</v>
      </c>
      <c r="L33" s="3" t="s">
        <v>31</v>
      </c>
      <c r="M33" s="3" t="s">
        <v>94</v>
      </c>
      <c r="N33" s="7" t="str">
        <f t="shared" si="1"/>
        <v>OK</v>
      </c>
      <c r="O33" s="7" t="str">
        <f t="shared" si="2"/>
        <v>OK</v>
      </c>
      <c r="P33" s="7" t="str">
        <f>IF(OR(K33="Готово",K33="Не требуется"),"ГОТОВО",IF(DATEVALUE(J33)&lt;DATEVALUE(Настройки!$B$7),"ПРОСРОЧЕНО","В РАБОТЕ"))</f>
        <v>В РАБОТЕ</v>
      </c>
      <c r="Q33" s="3" t="s">
        <v>178</v>
      </c>
    </row>
    <row r="34" spans="1:17" ht="44" customHeight="1">
      <c r="A34" s="4" t="s">
        <v>174</v>
      </c>
      <c r="B34" s="5">
        <v>0.47916666666666669</v>
      </c>
      <c r="C34" s="5">
        <v>0.52083333333333337</v>
      </c>
      <c r="D34" s="6">
        <f t="shared" si="0"/>
        <v>1.0000000000000004</v>
      </c>
      <c r="E34" s="3" t="s">
        <v>179</v>
      </c>
      <c r="F34" s="3" t="s">
        <v>102</v>
      </c>
      <c r="G34" s="3" t="s">
        <v>180</v>
      </c>
      <c r="H34" s="3" t="s">
        <v>99</v>
      </c>
      <c r="I34" s="3" t="s">
        <v>91</v>
      </c>
      <c r="J34" s="4" t="s">
        <v>174</v>
      </c>
      <c r="K34" s="3" t="s">
        <v>141</v>
      </c>
      <c r="L34" s="3" t="s">
        <v>127</v>
      </c>
      <c r="M34" s="3" t="s">
        <v>118</v>
      </c>
      <c r="N34" s="7" t="str">
        <f t="shared" si="1"/>
        <v>OK</v>
      </c>
      <c r="O34" s="7" t="str">
        <f t="shared" si="2"/>
        <v>OK</v>
      </c>
      <c r="P34" s="7" t="str">
        <f>IF(OR(K34="Готово",K34="Не требуется"),"ГОТОВО",IF(DATEVALUE(J34)&lt;DATEVALUE(Настройки!$B$7),"ПРОСРОЧЕНО","В РАБОТЕ"))</f>
        <v>В РАБОТЕ</v>
      </c>
      <c r="Q34" s="3" t="s">
        <v>181</v>
      </c>
    </row>
    <row r="35" spans="1:17" ht="44" customHeight="1">
      <c r="A35" s="4" t="s">
        <v>174</v>
      </c>
      <c r="B35" s="5">
        <v>0.58333333333333337</v>
      </c>
      <c r="C35" s="5">
        <v>0.625</v>
      </c>
      <c r="D35" s="6">
        <f t="shared" si="0"/>
        <v>0.99999999999999911</v>
      </c>
      <c r="E35" s="3" t="s">
        <v>182</v>
      </c>
      <c r="F35" s="3" t="s">
        <v>102</v>
      </c>
      <c r="G35" s="3" t="s">
        <v>183</v>
      </c>
      <c r="H35" s="3" t="s">
        <v>132</v>
      </c>
      <c r="I35" s="3" t="s">
        <v>110</v>
      </c>
      <c r="J35" s="4" t="s">
        <v>174</v>
      </c>
      <c r="K35" s="3" t="s">
        <v>141</v>
      </c>
      <c r="L35" s="3" t="s">
        <v>41</v>
      </c>
      <c r="M35" s="3" t="s">
        <v>118</v>
      </c>
      <c r="N35" s="7" t="str">
        <f t="shared" si="1"/>
        <v>OK</v>
      </c>
      <c r="O35" s="7" t="str">
        <f t="shared" si="2"/>
        <v>OK</v>
      </c>
      <c r="P35" s="7" t="str">
        <f>IF(OR(K35="Готово",K35="Не требуется"),"ГОТОВО",IF(DATEVALUE(J35)&lt;DATEVALUE(Настройки!$B$7),"ПРОСРОЧЕНО","В РАБОТЕ"))</f>
        <v>В РАБОТЕ</v>
      </c>
      <c r="Q35" s="3" t="s">
        <v>184</v>
      </c>
    </row>
    <row r="36" spans="1:17" ht="44" customHeight="1">
      <c r="A36" s="4" t="s">
        <v>174</v>
      </c>
      <c r="B36" s="5">
        <v>0.64583333333333337</v>
      </c>
      <c r="C36" s="5">
        <v>0.67708333333333337</v>
      </c>
      <c r="D36" s="6">
        <f t="shared" si="0"/>
        <v>0.75</v>
      </c>
      <c r="E36" s="3" t="s">
        <v>185</v>
      </c>
      <c r="F36" s="3" t="s">
        <v>88</v>
      </c>
      <c r="G36" s="3" t="s">
        <v>89</v>
      </c>
      <c r="H36" s="3" t="s">
        <v>90</v>
      </c>
      <c r="I36" s="3" t="s">
        <v>91</v>
      </c>
      <c r="J36" s="4" t="s">
        <v>174</v>
      </c>
      <c r="K36" s="3" t="s">
        <v>141</v>
      </c>
      <c r="L36" s="3" t="s">
        <v>41</v>
      </c>
      <c r="M36" s="3" t="s">
        <v>118</v>
      </c>
      <c r="N36" s="7" t="str">
        <f t="shared" si="1"/>
        <v>OK</v>
      </c>
      <c r="O36" s="7" t="str">
        <f t="shared" si="2"/>
        <v>OK</v>
      </c>
      <c r="P36" s="7" t="str">
        <f>IF(OR(K36="Готово",K36="Не требуется"),"ГОТОВО",IF(DATEVALUE(J36)&lt;DATEVALUE(Настройки!$B$7),"ПРОСРОЧЕНО","В РАБОТЕ"))</f>
        <v>В РАБОТЕ</v>
      </c>
      <c r="Q36" s="3" t="s">
        <v>186</v>
      </c>
    </row>
    <row r="37" spans="1:17" ht="44" customHeight="1">
      <c r="A37" s="4" t="s">
        <v>174</v>
      </c>
      <c r="B37" s="5">
        <v>0.6875</v>
      </c>
      <c r="C37" s="5">
        <v>0.72916666666666663</v>
      </c>
      <c r="D37" s="6">
        <f t="shared" si="0"/>
        <v>0.99999999999999911</v>
      </c>
      <c r="E37" s="3" t="s">
        <v>187</v>
      </c>
      <c r="F37" s="3" t="s">
        <v>114</v>
      </c>
      <c r="G37" s="3" t="s">
        <v>115</v>
      </c>
      <c r="H37" s="3" t="s">
        <v>116</v>
      </c>
      <c r="I37" s="3" t="s">
        <v>188</v>
      </c>
      <c r="J37" s="4" t="s">
        <v>174</v>
      </c>
      <c r="K37" s="3" t="s">
        <v>117</v>
      </c>
      <c r="L37" s="3" t="s">
        <v>115</v>
      </c>
      <c r="M37" s="3" t="s">
        <v>118</v>
      </c>
      <c r="N37" s="7" t="str">
        <f t="shared" si="1"/>
        <v>OK</v>
      </c>
      <c r="O37" s="7" t="str">
        <f t="shared" si="2"/>
        <v>OK</v>
      </c>
      <c r="P37" s="7" t="str">
        <f>IF(OR(K37="Готово",K37="Не требуется"),"ГОТОВО",IF(DATEVALUE(J37)&lt;DATEVALUE(Настройки!$B$7),"ПРОСРОЧЕНО","В РАБОТЕ"))</f>
        <v>ГОТОВО</v>
      </c>
      <c r="Q37" s="3" t="s">
        <v>189</v>
      </c>
    </row>
  </sheetData>
  <mergeCells count="2">
    <mergeCell ref="A1:Q1"/>
    <mergeCell ref="A2:Q2"/>
  </mergeCells>
  <conditionalFormatting sqref="I5:I100">
    <cfRule type="containsText" dxfId="10" priority="5" operator="containsText" text="P1"/>
  </conditionalFormatting>
  <conditionalFormatting sqref="K5:K100">
    <cfRule type="containsText" dxfId="9" priority="4" operator="containsText" text="Готово"/>
  </conditionalFormatting>
  <conditionalFormatting sqref="N5:N100">
    <cfRule type="containsText" dxfId="8" priority="1" operator="containsText" text="КОНФЛИКТ"/>
  </conditionalFormatting>
  <conditionalFormatting sqref="O5:O100">
    <cfRule type="containsText" dxfId="7" priority="2" operator="containsText" text="НЕТ 15 МИН"/>
  </conditionalFormatting>
  <conditionalFormatting sqref="P5:P100">
    <cfRule type="containsText" dxfId="6" priority="3" operator="containsText" text="ПРОСРОЧЕНО"/>
  </conditionalFormatting>
  <pageMargins left="0.7" right="0.7" top="0.75" bottom="0.75" header="0.3" footer="0.3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100-000000000000}">
          <x14:formula1>
            <xm:f>Настройки!$F$5:$F$9</xm:f>
          </x14:formula1>
          <xm:sqref>F5:F100</xm:sqref>
        </x14:dataValidation>
        <x14:dataValidation type="list" xr:uid="{00000000-0002-0000-0100-000001000000}">
          <x14:formula1>
            <xm:f>Настройки!$D$5:$D$7</xm:f>
          </x14:formula1>
          <xm:sqref>I5:I100</xm:sqref>
        </x14:dataValidation>
        <x14:dataValidation type="list" xr:uid="{00000000-0002-0000-0100-000002000000}">
          <x14:formula1>
            <xm:f>Настройки!$G$5:$G$8</xm:f>
          </x14:formula1>
          <xm:sqref>K5:K100</xm:sqref>
        </x14:dataValidation>
        <x14:dataValidation type="list" xr:uid="{00000000-0002-0000-0100-000003000000}">
          <x14:formula1>
            <xm:f>Настройки!$H$5:$H$9</xm:f>
          </x14:formula1>
          <xm:sqref>L5:L100</xm:sqref>
        </x14:dataValidation>
        <x14:dataValidation type="list" xr:uid="{00000000-0002-0000-0100-000004000000}">
          <x14:formula1>
            <xm:f>Настройки!$I$5:$I$9</xm:f>
          </x14:formula1>
          <xm:sqref>M5:M100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"/>
  <sheetViews>
    <sheetView showGridLines="0" workbookViewId="0">
      <selection sqref="A1:O1"/>
    </sheetView>
  </sheetViews>
  <sheetFormatPr baseColWidth="10" defaultColWidth="8.83203125" defaultRowHeight="14"/>
  <cols>
    <col min="1" max="1" width="12" customWidth="1"/>
    <col min="2" max="2" width="15" customWidth="1"/>
    <col min="3" max="3" width="42" customWidth="1"/>
    <col min="4" max="4" width="20" customWidth="1"/>
    <col min="5" max="5" width="13" customWidth="1"/>
    <col min="6" max="6" width="15" customWidth="1"/>
    <col min="7" max="7" width="16" customWidth="1"/>
    <col min="8" max="8" width="13" customWidth="1"/>
    <col min="9" max="9" width="36" customWidth="1"/>
    <col min="10" max="10" width="24" customWidth="1"/>
    <col min="11" max="12" width="15" customWidth="1"/>
    <col min="13" max="13" width="17" customWidth="1"/>
    <col min="14" max="14" width="22" customWidth="1"/>
    <col min="15" max="15" width="37" customWidth="1"/>
  </cols>
  <sheetData>
    <row r="1" spans="1:15" ht="34" customHeight="1">
      <c r="A1" s="14" t="s">
        <v>190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8" customHeight="1">
      <c r="A2" s="15" t="s">
        <v>191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44" customHeight="1">
      <c r="A4" s="1" t="s">
        <v>11</v>
      </c>
      <c r="B4" s="1" t="s">
        <v>192</v>
      </c>
      <c r="C4" s="1" t="s">
        <v>193</v>
      </c>
      <c r="D4" s="1" t="s">
        <v>19</v>
      </c>
      <c r="E4" s="1" t="s">
        <v>80</v>
      </c>
      <c r="F4" s="1" t="s">
        <v>14</v>
      </c>
      <c r="G4" s="1" t="s">
        <v>20</v>
      </c>
      <c r="H4" s="1" t="s">
        <v>194</v>
      </c>
      <c r="I4" s="1" t="s">
        <v>195</v>
      </c>
      <c r="J4" s="1" t="s">
        <v>196</v>
      </c>
      <c r="K4" s="1" t="s">
        <v>197</v>
      </c>
      <c r="L4" s="1" t="s">
        <v>198</v>
      </c>
      <c r="M4" s="1" t="s">
        <v>21</v>
      </c>
      <c r="N4" s="1" t="s">
        <v>199</v>
      </c>
      <c r="O4" s="1" t="s">
        <v>86</v>
      </c>
    </row>
    <row r="5" spans="1:15" ht="44" customHeight="1">
      <c r="A5" s="3" t="s">
        <v>23</v>
      </c>
      <c r="B5" s="4" t="s">
        <v>200</v>
      </c>
      <c r="C5" s="3" t="s">
        <v>201</v>
      </c>
      <c r="D5" s="3" t="s">
        <v>31</v>
      </c>
      <c r="E5" s="3" t="s">
        <v>91</v>
      </c>
      <c r="F5" s="4" t="s">
        <v>202</v>
      </c>
      <c r="G5" s="3" t="s">
        <v>111</v>
      </c>
      <c r="H5" s="8">
        <v>0.8</v>
      </c>
      <c r="I5" s="3" t="s">
        <v>203</v>
      </c>
      <c r="J5" s="3" t="s">
        <v>115</v>
      </c>
      <c r="K5" s="4" t="s">
        <v>204</v>
      </c>
      <c r="L5" s="7">
        <f>DATEVALUE(F5)-DATEVALUE(Настройки!$B$7)</f>
        <v>-1</v>
      </c>
      <c r="M5" s="10" t="str">
        <f>IF(G5="Готово","ЗАКРЫТО",IF(L5&lt;0,"ПРОСРОЧЕНО",IF(AND(E5="P1",L5&lt;=1),"КРИТИЧНО",IF(L5&lt;=2,"СКОРО","НОРМА"))))</f>
        <v>ПРОСРОЧЕНО</v>
      </c>
      <c r="N5" s="13" t="s">
        <v>205</v>
      </c>
      <c r="O5" s="3" t="s">
        <v>206</v>
      </c>
    </row>
    <row r="6" spans="1:15" ht="44" customHeight="1">
      <c r="A6" s="3" t="s">
        <v>207</v>
      </c>
      <c r="B6" s="4" t="s">
        <v>200</v>
      </c>
      <c r="C6" s="3" t="s">
        <v>208</v>
      </c>
      <c r="D6" s="3" t="s">
        <v>127</v>
      </c>
      <c r="E6" s="3" t="s">
        <v>91</v>
      </c>
      <c r="F6" s="4" t="s">
        <v>37</v>
      </c>
      <c r="G6" s="3" t="s">
        <v>111</v>
      </c>
      <c r="H6" s="8">
        <v>0.6</v>
      </c>
      <c r="I6" s="3" t="s">
        <v>209</v>
      </c>
      <c r="J6" s="3" t="s">
        <v>210</v>
      </c>
      <c r="K6" s="4" t="s">
        <v>204</v>
      </c>
      <c r="L6" s="7">
        <f>DATEVALUE(F6)-DATEVALUE(Настройки!$B$7)</f>
        <v>5</v>
      </c>
      <c r="M6" s="7" t="str">
        <f>IF(G6="Готово","ЗАКРЫТО",IF(L6&lt;0,"ПРОСРОЧЕНО",IF(AND(E6="P2",L6&lt;=1),"КРИТИЧНО",IF(L6&lt;=2,"СКОРО","НОРМА"))))</f>
        <v>НОРМА</v>
      </c>
      <c r="N6" s="3" t="s">
        <v>211</v>
      </c>
      <c r="O6" s="3" t="s">
        <v>168</v>
      </c>
    </row>
    <row r="7" spans="1:15" ht="44" customHeight="1">
      <c r="A7" s="3" t="s">
        <v>34</v>
      </c>
      <c r="B7" s="4" t="s">
        <v>212</v>
      </c>
      <c r="C7" s="3" t="s">
        <v>213</v>
      </c>
      <c r="D7" s="3" t="s">
        <v>41</v>
      </c>
      <c r="E7" s="3" t="s">
        <v>110</v>
      </c>
      <c r="F7" s="4" t="s">
        <v>26</v>
      </c>
      <c r="G7" s="3" t="s">
        <v>111</v>
      </c>
      <c r="H7" s="8">
        <v>0.7</v>
      </c>
      <c r="I7" s="3" t="s">
        <v>214</v>
      </c>
      <c r="J7" s="3" t="s">
        <v>215</v>
      </c>
      <c r="K7" s="4" t="s">
        <v>204</v>
      </c>
      <c r="L7" s="7">
        <f>DATEVALUE(F7)-DATEVALUE(Настройки!$B$7)</f>
        <v>1</v>
      </c>
      <c r="M7" s="7" t="str">
        <f>IF(G7="Готово","ЗАКРЫТО",IF(L7&lt;0,"ПРОСРОЧЕНО",IF(AND(E7="P3",L7&lt;=1),"КРИТИЧНО",IF(L7&lt;=2,"СКОРО","НОРМА"))))</f>
        <v>СКОРО</v>
      </c>
      <c r="N7" s="13" t="s">
        <v>205</v>
      </c>
      <c r="O7" s="3" t="s">
        <v>216</v>
      </c>
    </row>
    <row r="8" spans="1:15" ht="44" customHeight="1">
      <c r="A8" s="3" t="s">
        <v>217</v>
      </c>
      <c r="B8" s="4" t="s">
        <v>212</v>
      </c>
      <c r="C8" s="3" t="s">
        <v>218</v>
      </c>
      <c r="D8" s="3" t="s">
        <v>41</v>
      </c>
      <c r="E8" s="3" t="s">
        <v>91</v>
      </c>
      <c r="F8" s="4" t="s">
        <v>43</v>
      </c>
      <c r="G8" s="3" t="s">
        <v>219</v>
      </c>
      <c r="H8" s="8">
        <v>0.2</v>
      </c>
      <c r="I8" s="3" t="s">
        <v>220</v>
      </c>
      <c r="J8" s="3" t="s">
        <v>127</v>
      </c>
      <c r="K8" s="4" t="s">
        <v>204</v>
      </c>
      <c r="L8" s="7">
        <f>DATEVALUE(F8)-DATEVALUE(Настройки!$B$7)</f>
        <v>4</v>
      </c>
      <c r="M8" s="7" t="str">
        <f>IF(G8="Готово","ЗАКРЫТО",IF(L8&lt;0,"ПРОСРОЧЕНО",IF(AND(E8="P4",L8&lt;=1),"КРИТИЧНО",IF(L8&lt;=2,"СКОРО","НОРМА"))))</f>
        <v>НОРМА</v>
      </c>
      <c r="N8" s="3" t="s">
        <v>211</v>
      </c>
      <c r="O8" s="3" t="s">
        <v>168</v>
      </c>
    </row>
    <row r="9" spans="1:15" ht="44" customHeight="1">
      <c r="A9" s="3" t="s">
        <v>221</v>
      </c>
      <c r="B9" s="4" t="s">
        <v>222</v>
      </c>
      <c r="C9" s="3" t="s">
        <v>223</v>
      </c>
      <c r="D9" s="3" t="s">
        <v>41</v>
      </c>
      <c r="E9" s="3" t="s">
        <v>91</v>
      </c>
      <c r="F9" s="4" t="s">
        <v>202</v>
      </c>
      <c r="G9" s="3" t="s">
        <v>224</v>
      </c>
      <c r="H9" s="8">
        <v>0.5</v>
      </c>
      <c r="I9" s="3" t="s">
        <v>225</v>
      </c>
      <c r="J9" s="3" t="s">
        <v>226</v>
      </c>
      <c r="K9" s="4" t="s">
        <v>204</v>
      </c>
      <c r="L9" s="7">
        <f>DATEVALUE(F9)-DATEVALUE(Настройки!$B$7)</f>
        <v>-1</v>
      </c>
      <c r="M9" s="10" t="str">
        <f>IF(G9="Готово","ЗАКРЫТО",IF(L9&lt;0,"ПРОСРОЧЕНО",IF(AND(E9="P5",L9&lt;=1),"КРИТИЧНО",IF(L9&lt;=2,"СКОРО","НОРМА"))))</f>
        <v>ПРОСРОЧЕНО</v>
      </c>
      <c r="N9" s="13" t="s">
        <v>205</v>
      </c>
      <c r="O9" s="3" t="s">
        <v>227</v>
      </c>
    </row>
    <row r="10" spans="1:15" ht="44" customHeight="1">
      <c r="A10" s="3" t="s">
        <v>228</v>
      </c>
      <c r="B10" s="4" t="s">
        <v>212</v>
      </c>
      <c r="C10" s="3" t="s">
        <v>229</v>
      </c>
      <c r="D10" s="3" t="s">
        <v>41</v>
      </c>
      <c r="E10" s="3" t="s">
        <v>110</v>
      </c>
      <c r="F10" s="4" t="s">
        <v>43</v>
      </c>
      <c r="G10" s="12" t="s">
        <v>93</v>
      </c>
      <c r="H10" s="8">
        <v>1</v>
      </c>
      <c r="I10" s="3" t="s">
        <v>230</v>
      </c>
      <c r="J10" s="3" t="s">
        <v>231</v>
      </c>
      <c r="K10" s="4" t="s">
        <v>204</v>
      </c>
      <c r="L10" s="7">
        <f>DATEVALUE(F10)-DATEVALUE(Настройки!$B$7)</f>
        <v>4</v>
      </c>
      <c r="M10" s="7" t="str">
        <f>IF(G10="Готово","ЗАКРЫТО",IF(L10&lt;0,"ПРОСРОЧЕНО",IF(AND(E10="P6",L10&lt;=1),"КРИТИЧНО",IF(L10&lt;=2,"СКОРО","НОРМА"))))</f>
        <v>ЗАКРЫТО</v>
      </c>
      <c r="N10" s="3" t="s">
        <v>211</v>
      </c>
      <c r="O10" s="3" t="s">
        <v>232</v>
      </c>
    </row>
    <row r="11" spans="1:15" ht="44" customHeight="1">
      <c r="A11" s="3" t="s">
        <v>233</v>
      </c>
      <c r="B11" s="4" t="s">
        <v>202</v>
      </c>
      <c r="C11" s="3" t="s">
        <v>234</v>
      </c>
      <c r="D11" s="3" t="s">
        <v>50</v>
      </c>
      <c r="E11" s="3" t="s">
        <v>91</v>
      </c>
      <c r="F11" s="4" t="s">
        <v>43</v>
      </c>
      <c r="G11" s="3" t="s">
        <v>111</v>
      </c>
      <c r="H11" s="8">
        <v>0.4</v>
      </c>
      <c r="I11" s="3" t="s">
        <v>235</v>
      </c>
      <c r="J11" s="3" t="s">
        <v>236</v>
      </c>
      <c r="K11" s="4" t="s">
        <v>204</v>
      </c>
      <c r="L11" s="7">
        <f>DATEVALUE(F11)-DATEVALUE(Настройки!$B$7)</f>
        <v>4</v>
      </c>
      <c r="M11" s="7" t="str">
        <f>IF(G11="Готово","ЗАКРЫТО",IF(L11&lt;0,"ПРОСРОЧЕНО",IF(AND(E11="P7",L11&lt;=1),"КРИТИЧНО",IF(L11&lt;=2,"СКОРО","НОРМА"))))</f>
        <v>НОРМА</v>
      </c>
      <c r="N11" s="3" t="s">
        <v>211</v>
      </c>
      <c r="O11" s="3" t="s">
        <v>237</v>
      </c>
    </row>
    <row r="12" spans="1:15" ht="44" customHeight="1">
      <c r="A12" s="3" t="s">
        <v>44</v>
      </c>
      <c r="B12" s="4" t="s">
        <v>202</v>
      </c>
      <c r="C12" s="3" t="s">
        <v>238</v>
      </c>
      <c r="D12" s="3" t="s">
        <v>50</v>
      </c>
      <c r="E12" s="3" t="s">
        <v>110</v>
      </c>
      <c r="F12" s="4" t="s">
        <v>37</v>
      </c>
      <c r="G12" s="3" t="s">
        <v>219</v>
      </c>
      <c r="H12" s="8">
        <v>0.1</v>
      </c>
      <c r="I12" s="3" t="s">
        <v>239</v>
      </c>
      <c r="J12" s="3" t="s">
        <v>115</v>
      </c>
      <c r="K12" s="4" t="s">
        <v>204</v>
      </c>
      <c r="L12" s="7">
        <f>DATEVALUE(F12)-DATEVALUE(Настройки!$B$7)</f>
        <v>5</v>
      </c>
      <c r="M12" s="7" t="str">
        <f>IF(G12="Готово","ЗАКРЫТО",IF(L12&lt;0,"ПРОСРОЧЕНО",IF(AND(E12="P8",L12&lt;=1),"КРИТИЧНО",IF(L12&lt;=2,"СКОРО","НОРМА"))))</f>
        <v>НОРМА</v>
      </c>
      <c r="N12" s="13" t="s">
        <v>205</v>
      </c>
      <c r="O12" s="3" t="s">
        <v>240</v>
      </c>
    </row>
    <row r="13" spans="1:15" ht="44" customHeight="1">
      <c r="A13" s="3" t="s">
        <v>241</v>
      </c>
      <c r="B13" s="4" t="s">
        <v>202</v>
      </c>
      <c r="C13" s="3" t="s">
        <v>242</v>
      </c>
      <c r="D13" s="3" t="s">
        <v>31</v>
      </c>
      <c r="E13" s="3" t="s">
        <v>91</v>
      </c>
      <c r="F13" s="4" t="s">
        <v>147</v>
      </c>
      <c r="G13" s="3" t="s">
        <v>111</v>
      </c>
      <c r="H13" s="8">
        <v>0.55000000000000004</v>
      </c>
      <c r="I13" s="3" t="s">
        <v>243</v>
      </c>
      <c r="J13" s="3" t="s">
        <v>244</v>
      </c>
      <c r="K13" s="4" t="s">
        <v>204</v>
      </c>
      <c r="L13" s="7">
        <f>DATEVALUE(F13)-DATEVALUE(Настройки!$B$7)</f>
        <v>6</v>
      </c>
      <c r="M13" s="7" t="str">
        <f>IF(G13="Готово","ЗАКРЫТО",IF(L13&lt;0,"ПРОСРОЧЕНО",IF(AND(E13="P9",L13&lt;=1),"КРИТИЧНО",IF(L13&lt;=2,"СКОРО","НОРМА"))))</f>
        <v>НОРМА</v>
      </c>
      <c r="N13" s="3" t="s">
        <v>211</v>
      </c>
      <c r="O13" s="3" t="s">
        <v>245</v>
      </c>
    </row>
    <row r="14" spans="1:15" ht="44" customHeight="1">
      <c r="A14" s="3" t="s">
        <v>246</v>
      </c>
      <c r="B14" s="4" t="s">
        <v>202</v>
      </c>
      <c r="C14" s="3" t="s">
        <v>247</v>
      </c>
      <c r="D14" s="3" t="s">
        <v>50</v>
      </c>
      <c r="E14" s="3" t="s">
        <v>110</v>
      </c>
      <c r="F14" s="4" t="s">
        <v>147</v>
      </c>
      <c r="G14" s="3" t="s">
        <v>224</v>
      </c>
      <c r="H14" s="8">
        <v>0.65</v>
      </c>
      <c r="I14" s="3" t="s">
        <v>248</v>
      </c>
      <c r="J14" s="3" t="s">
        <v>249</v>
      </c>
      <c r="K14" s="4" t="s">
        <v>204</v>
      </c>
      <c r="L14" s="7">
        <f>DATEVALUE(F14)-DATEVALUE(Настройки!$B$7)</f>
        <v>6</v>
      </c>
      <c r="M14" s="7" t="str">
        <f>IF(G14="Готово","ЗАКРЫТО",IF(L14&lt;0,"ПРОСРОЧЕНО",IF(AND(E14="P10",L14&lt;=1),"КРИТИЧНО",IF(L14&lt;=2,"СКОРО","НОРМА"))))</f>
        <v>НОРМА</v>
      </c>
      <c r="N14" s="3" t="s">
        <v>211</v>
      </c>
      <c r="O14" s="3" t="s">
        <v>250</v>
      </c>
    </row>
    <row r="15" spans="1:15" ht="44" customHeight="1">
      <c r="A15" s="3" t="s">
        <v>251</v>
      </c>
      <c r="B15" s="4" t="s">
        <v>204</v>
      </c>
      <c r="C15" s="3" t="s">
        <v>252</v>
      </c>
      <c r="D15" s="3" t="s">
        <v>41</v>
      </c>
      <c r="E15" s="3" t="s">
        <v>110</v>
      </c>
      <c r="F15" s="4" t="s">
        <v>160</v>
      </c>
      <c r="G15" s="3" t="s">
        <v>219</v>
      </c>
      <c r="H15" s="8">
        <v>0.15</v>
      </c>
      <c r="I15" s="3" t="s">
        <v>253</v>
      </c>
      <c r="J15" s="3" t="s">
        <v>254</v>
      </c>
      <c r="K15" s="4" t="s">
        <v>204</v>
      </c>
      <c r="L15" s="7">
        <f>DATEVALUE(F15)-DATEVALUE(Настройки!$B$7)</f>
        <v>7</v>
      </c>
      <c r="M15" s="7" t="str">
        <f>IF(G15="Готово","ЗАКРЫТО",IF(L15&lt;0,"ПРОСРОЧЕНО",IF(AND(E15="P11",L15&lt;=1),"КРИТИЧНО",IF(L15&lt;=2,"СКОРО","НОРМА"))))</f>
        <v>НОРМА</v>
      </c>
      <c r="N15" s="3" t="s">
        <v>211</v>
      </c>
      <c r="O15" s="3" t="s">
        <v>255</v>
      </c>
    </row>
    <row r="16" spans="1:15" ht="44" customHeight="1">
      <c r="A16" s="3" t="s">
        <v>256</v>
      </c>
      <c r="B16" s="4" t="s">
        <v>204</v>
      </c>
      <c r="C16" s="3" t="s">
        <v>257</v>
      </c>
      <c r="D16" s="3" t="s">
        <v>50</v>
      </c>
      <c r="E16" s="3" t="s">
        <v>91</v>
      </c>
      <c r="F16" s="4" t="s">
        <v>160</v>
      </c>
      <c r="G16" s="3" t="s">
        <v>219</v>
      </c>
      <c r="H16" s="8">
        <v>0.1</v>
      </c>
      <c r="I16" s="3" t="s">
        <v>258</v>
      </c>
      <c r="J16" s="3" t="s">
        <v>259</v>
      </c>
      <c r="K16" s="4" t="s">
        <v>204</v>
      </c>
      <c r="L16" s="7">
        <f>DATEVALUE(F16)-DATEVALUE(Настройки!$B$7)</f>
        <v>7</v>
      </c>
      <c r="M16" s="7" t="str">
        <f>IF(G16="Готово","ЗАКРЫТО",IF(L16&lt;0,"ПРОСРОЧЕНО",IF(AND(E16="P12",L16&lt;=1),"КРИТИЧНО",IF(L16&lt;=2,"СКОРО","НОРМА"))))</f>
        <v>НОРМА</v>
      </c>
      <c r="N16" s="3" t="s">
        <v>211</v>
      </c>
      <c r="O16" s="3" t="s">
        <v>168</v>
      </c>
    </row>
    <row r="17" spans="1:15" ht="44" customHeight="1">
      <c r="A17" s="3" t="s">
        <v>260</v>
      </c>
      <c r="B17" s="4" t="s">
        <v>204</v>
      </c>
      <c r="C17" s="3" t="s">
        <v>261</v>
      </c>
      <c r="D17" s="3" t="s">
        <v>41</v>
      </c>
      <c r="E17" s="3" t="s">
        <v>110</v>
      </c>
      <c r="F17" s="4" t="s">
        <v>147</v>
      </c>
      <c r="G17" s="3" t="s">
        <v>111</v>
      </c>
      <c r="H17" s="8">
        <v>0.5</v>
      </c>
      <c r="I17" s="3" t="s">
        <v>262</v>
      </c>
      <c r="J17" s="3" t="s">
        <v>254</v>
      </c>
      <c r="K17" s="4" t="s">
        <v>204</v>
      </c>
      <c r="L17" s="7">
        <f>DATEVALUE(F17)-DATEVALUE(Настройки!$B$7)</f>
        <v>6</v>
      </c>
      <c r="M17" s="7" t="str">
        <f>IF(G17="Готово","ЗАКРЫТО",IF(L17&lt;0,"ПРОСРОЧЕНО",IF(AND(E17="P13",L17&lt;=1),"КРИТИЧНО",IF(L17&lt;=2,"СКОРО","НОРМА"))))</f>
        <v>НОРМА</v>
      </c>
      <c r="N17" s="3" t="s">
        <v>211</v>
      </c>
      <c r="O17" s="3" t="s">
        <v>263</v>
      </c>
    </row>
    <row r="18" spans="1:15" ht="44" customHeight="1">
      <c r="A18" s="3" t="s">
        <v>264</v>
      </c>
      <c r="B18" s="4" t="s">
        <v>204</v>
      </c>
      <c r="C18" s="3" t="s">
        <v>265</v>
      </c>
      <c r="D18" s="3" t="s">
        <v>31</v>
      </c>
      <c r="E18" s="3" t="s">
        <v>91</v>
      </c>
      <c r="F18" s="4" t="s">
        <v>174</v>
      </c>
      <c r="G18" s="3" t="s">
        <v>219</v>
      </c>
      <c r="H18" s="8">
        <v>0.05</v>
      </c>
      <c r="I18" s="3" t="s">
        <v>266</v>
      </c>
      <c r="J18" s="3" t="s">
        <v>244</v>
      </c>
      <c r="K18" s="4" t="s">
        <v>204</v>
      </c>
      <c r="L18" s="7">
        <f>DATEVALUE(F18)-DATEVALUE(Настройки!$B$7)</f>
        <v>8</v>
      </c>
      <c r="M18" s="7" t="str">
        <f>IF(G18="Готово","ЗАКРЫТО",IF(L18&lt;0,"ПРОСРОЧЕНО",IF(AND(E18="P14",L18&lt;=1),"КРИТИЧНО",IF(L18&lt;=2,"СКОРО","НОРМА"))))</f>
        <v>НОРМА</v>
      </c>
      <c r="N18" s="3" t="s">
        <v>211</v>
      </c>
      <c r="O18" s="3" t="s">
        <v>267</v>
      </c>
    </row>
    <row r="19" spans="1:15" ht="44" customHeight="1">
      <c r="A19" s="3" t="s">
        <v>268</v>
      </c>
      <c r="B19" s="4" t="s">
        <v>204</v>
      </c>
      <c r="C19" s="3" t="s">
        <v>269</v>
      </c>
      <c r="D19" s="3" t="s">
        <v>127</v>
      </c>
      <c r="E19" s="3" t="s">
        <v>91</v>
      </c>
      <c r="F19" s="4" t="s">
        <v>174</v>
      </c>
      <c r="G19" s="3" t="s">
        <v>219</v>
      </c>
      <c r="H19" s="8">
        <v>0.05</v>
      </c>
      <c r="I19" s="3" t="s">
        <v>270</v>
      </c>
      <c r="J19" s="3" t="s">
        <v>180</v>
      </c>
      <c r="K19" s="4" t="s">
        <v>204</v>
      </c>
      <c r="L19" s="7">
        <f>DATEVALUE(F19)-DATEVALUE(Настройки!$B$7)</f>
        <v>8</v>
      </c>
      <c r="M19" s="7" t="str">
        <f>IF(G19="Готово","ЗАКРЫТО",IF(L19&lt;0,"ПРОСРОЧЕНО",IF(AND(E19="P15",L19&lt;=1),"КРИТИЧНО",IF(L19&lt;=2,"СКОРО","НОРМА"))))</f>
        <v>НОРМА</v>
      </c>
      <c r="N19" s="3" t="s">
        <v>211</v>
      </c>
      <c r="O19" s="3" t="s">
        <v>271</v>
      </c>
    </row>
    <row r="20" spans="1:15" ht="44" customHeight="1">
      <c r="A20" s="3" t="s">
        <v>272</v>
      </c>
      <c r="B20" s="4" t="s">
        <v>204</v>
      </c>
      <c r="C20" s="3" t="s">
        <v>273</v>
      </c>
      <c r="D20" s="3" t="s">
        <v>41</v>
      </c>
      <c r="E20" s="3" t="s">
        <v>188</v>
      </c>
      <c r="F20" s="4" t="s">
        <v>160</v>
      </c>
      <c r="G20" s="3" t="s">
        <v>219</v>
      </c>
      <c r="H20" s="8">
        <v>0.1</v>
      </c>
      <c r="I20" s="3" t="s">
        <v>274</v>
      </c>
      <c r="J20" s="3" t="s">
        <v>231</v>
      </c>
      <c r="K20" s="4" t="s">
        <v>204</v>
      </c>
      <c r="L20" s="7">
        <f>DATEVALUE(F20)-DATEVALUE(Настройки!$B$7)</f>
        <v>7</v>
      </c>
      <c r="M20" s="7" t="str">
        <f>IF(G20="Готово","ЗАКРЫТО",IF(L20&lt;0,"ПРОСРОЧЕНО",IF(AND(E20="P16",L20&lt;=1),"КРИТИЧНО",IF(L20&lt;=2,"СКОРО","НОРМА"))))</f>
        <v>НОРМА</v>
      </c>
      <c r="N20" s="3" t="s">
        <v>211</v>
      </c>
      <c r="O20" s="3" t="s">
        <v>275</v>
      </c>
    </row>
    <row r="21" spans="1:15" ht="44" customHeight="1">
      <c r="A21" s="3" t="s">
        <v>276</v>
      </c>
      <c r="B21" s="4" t="s">
        <v>212</v>
      </c>
      <c r="C21" s="3" t="s">
        <v>277</v>
      </c>
      <c r="D21" s="3" t="s">
        <v>41</v>
      </c>
      <c r="E21" s="3" t="s">
        <v>188</v>
      </c>
      <c r="F21" s="4" t="s">
        <v>43</v>
      </c>
      <c r="G21" s="12" t="s">
        <v>93</v>
      </c>
      <c r="H21" s="8">
        <v>1</v>
      </c>
      <c r="I21" s="3" t="s">
        <v>278</v>
      </c>
      <c r="J21" s="3" t="s">
        <v>231</v>
      </c>
      <c r="K21" s="4" t="s">
        <v>204</v>
      </c>
      <c r="L21" s="7">
        <f>DATEVALUE(F21)-DATEVALUE(Настройки!$B$7)</f>
        <v>4</v>
      </c>
      <c r="M21" s="7" t="str">
        <f>IF(G21="Готово","ЗАКРЫТО",IF(L21&lt;0,"ПРОСРОЧЕНО",IF(AND(E21="P17",L21&lt;=1),"КРИТИЧНО",IF(L21&lt;=2,"СКОРО","НОРМА"))))</f>
        <v>ЗАКРЫТО</v>
      </c>
      <c r="N21" s="3" t="s">
        <v>211</v>
      </c>
      <c r="O21" s="3" t="s">
        <v>279</v>
      </c>
    </row>
    <row r="22" spans="1:15" ht="44" customHeight="1">
      <c r="A22" s="3" t="s">
        <v>51</v>
      </c>
      <c r="B22" s="4" t="s">
        <v>204</v>
      </c>
      <c r="C22" s="3" t="s">
        <v>280</v>
      </c>
      <c r="D22" s="3" t="s">
        <v>41</v>
      </c>
      <c r="E22" s="3" t="s">
        <v>91</v>
      </c>
      <c r="F22" s="4" t="s">
        <v>26</v>
      </c>
      <c r="G22" s="3" t="s">
        <v>219</v>
      </c>
      <c r="H22" s="8">
        <v>0</v>
      </c>
      <c r="I22" s="3" t="s">
        <v>54</v>
      </c>
      <c r="J22" s="3" t="s">
        <v>281</v>
      </c>
      <c r="K22" s="4" t="s">
        <v>204</v>
      </c>
      <c r="L22" s="7">
        <f>DATEVALUE(F22)-DATEVALUE(Настройки!$B$7)</f>
        <v>1</v>
      </c>
      <c r="M22" s="7" t="str">
        <f>IF(G22="Готово","ЗАКРЫТО",IF(L22&lt;0,"ПРОСРОЧЕНО",IF(AND(E22="P18",L22&lt;=1),"КРИТИЧНО",IF(L22&lt;=2,"СКОРО","НОРМА"))))</f>
        <v>СКОРО</v>
      </c>
      <c r="N22" s="13" t="s">
        <v>205</v>
      </c>
      <c r="O22" s="3" t="s">
        <v>282</v>
      </c>
    </row>
  </sheetData>
  <mergeCells count="2">
    <mergeCell ref="A1:O1"/>
    <mergeCell ref="A2:O2"/>
  </mergeCells>
  <conditionalFormatting sqref="E5:E100">
    <cfRule type="containsText" dxfId="5" priority="5" operator="containsText" text="P1"/>
  </conditionalFormatting>
  <conditionalFormatting sqref="G5:G100">
    <cfRule type="containsText" dxfId="4" priority="6" operator="containsText" text="Готово"/>
  </conditionalFormatting>
  <conditionalFormatting sqref="M5:M100">
    <cfRule type="containsText" dxfId="3" priority="1" operator="containsText" text="ПРОСРОЧЕНО"/>
    <cfRule type="containsText" dxfId="2" priority="3" operator="containsText" text="СКОРО"/>
    <cfRule type="containsText" dxfId="1" priority="4" operator="containsText" text="ЗАКРЫТО"/>
  </conditionalFormatting>
  <conditionalFormatting sqref="N5:N100">
    <cfRule type="containsText" dxfId="0" priority="7" operator="containsText" text="Да"/>
  </conditionalFormatting>
  <pageMargins left="0.7" right="0.7" top="0.75" bottom="0.75" header="0.3" footer="0.3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200-000000000000}">
          <x14:formula1>
            <xm:f>Настройки!$H$5:$H$9</xm:f>
          </x14:formula1>
          <xm:sqref>D5:D100</xm:sqref>
        </x14:dataValidation>
        <x14:dataValidation type="list" xr:uid="{00000000-0002-0000-0200-000001000000}">
          <x14:formula1>
            <xm:f>Настройки!$D$5:$D$7</xm:f>
          </x14:formula1>
          <xm:sqref>E5:E100</xm:sqref>
        </x14:dataValidation>
        <x14:dataValidation type="list" xr:uid="{00000000-0002-0000-0200-000002000000}">
          <x14:formula1>
            <xm:f>Настройки!$E$5:$E$9</xm:f>
          </x14:formula1>
          <xm:sqref>G5:G100</xm:sqref>
        </x14:dataValidation>
        <x14:dataValidation type="list" xr:uid="{00000000-0002-0000-0200-000003000000}">
          <x14:formula1>
            <xm:f>Настройки!$J$5:$J$6</xm:f>
          </x14:formula1>
          <xm:sqref>N5:N100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showGridLines="0" topLeftCell="D1" workbookViewId="0">
      <selection sqref="A1:J1"/>
    </sheetView>
  </sheetViews>
  <sheetFormatPr baseColWidth="10" defaultColWidth="8.83203125" defaultRowHeight="14"/>
  <cols>
    <col min="1" max="1" width="15" customWidth="1"/>
    <col min="2" max="2" width="16" customWidth="1"/>
    <col min="3" max="3" width="12" customWidth="1"/>
    <col min="4" max="4" width="20" customWidth="1"/>
    <col min="5" max="5" width="43" customWidth="1"/>
    <col min="6" max="6" width="40" customWidth="1"/>
    <col min="7" max="7" width="39" customWidth="1"/>
    <col min="8" max="8" width="29" customWidth="1"/>
    <col min="9" max="9" width="35" customWidth="1"/>
    <col min="10" max="10" width="36" customWidth="1"/>
  </cols>
  <sheetData>
    <row r="1" spans="1:10" ht="34" customHeight="1">
      <c r="A1" s="14" t="s">
        <v>283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8" customHeight="1">
      <c r="A2" s="15" t="s">
        <v>284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ht="48" customHeight="1">
      <c r="A4" s="1" t="s">
        <v>72</v>
      </c>
      <c r="B4" s="1" t="s">
        <v>285</v>
      </c>
      <c r="C4" s="1" t="s">
        <v>286</v>
      </c>
      <c r="D4" s="1" t="s">
        <v>287</v>
      </c>
      <c r="E4" s="1" t="s">
        <v>288</v>
      </c>
      <c r="F4" s="1" t="s">
        <v>289</v>
      </c>
      <c r="G4" s="1" t="s">
        <v>290</v>
      </c>
      <c r="H4" s="1" t="s">
        <v>291</v>
      </c>
      <c r="I4" s="1" t="s">
        <v>8</v>
      </c>
      <c r="J4" s="1" t="s">
        <v>292</v>
      </c>
    </row>
    <row r="5" spans="1:10" ht="86" customHeight="1">
      <c r="A5" s="4" t="s">
        <v>43</v>
      </c>
      <c r="B5" s="3" t="s">
        <v>293</v>
      </c>
      <c r="C5" s="7">
        <f>COUNTIF(Календарь!$A$5:$A$37,A5)</f>
        <v>7</v>
      </c>
      <c r="D5" s="7">
        <f>COUNTIFS(Поручения!$F$5:$F$22,A5,Поручения!$G$5:$G$22,"&lt;&gt;Готово")</f>
        <v>2</v>
      </c>
      <c r="E5" s="3" t="s">
        <v>294</v>
      </c>
      <c r="F5" s="3" t="s">
        <v>295</v>
      </c>
      <c r="G5" s="3" t="s">
        <v>296</v>
      </c>
      <c r="H5" s="3" t="s">
        <v>297</v>
      </c>
      <c r="I5" s="3" t="s">
        <v>298</v>
      </c>
      <c r="J5" s="3" t="s">
        <v>299</v>
      </c>
    </row>
    <row r="6" spans="1:10" ht="86" customHeight="1">
      <c r="A6" s="4" t="s">
        <v>37</v>
      </c>
      <c r="B6" s="3" t="s">
        <v>300</v>
      </c>
      <c r="C6" s="7">
        <f>COUNTIF(Календарь!$A$5:$A$37,A6)</f>
        <v>8</v>
      </c>
      <c r="D6" s="7">
        <f>COUNTIFS(Поручения!$F$5:$F$22,A6,Поручения!$G$5:$G$22,"&lt;&gt;Готово")</f>
        <v>2</v>
      </c>
      <c r="E6" s="3" t="s">
        <v>301</v>
      </c>
      <c r="F6" s="3" t="s">
        <v>302</v>
      </c>
      <c r="G6" s="3" t="s">
        <v>303</v>
      </c>
      <c r="H6" s="3" t="s">
        <v>304</v>
      </c>
      <c r="I6" s="3" t="s">
        <v>305</v>
      </c>
      <c r="J6" s="3" t="s">
        <v>306</v>
      </c>
    </row>
    <row r="7" spans="1:10" ht="86" customHeight="1">
      <c r="A7" s="4" t="s">
        <v>147</v>
      </c>
      <c r="B7" s="3" t="s">
        <v>307</v>
      </c>
      <c r="C7" s="7">
        <f>COUNTIF(Календарь!$A$5:$A$37,A7)</f>
        <v>6</v>
      </c>
      <c r="D7" s="7">
        <f>COUNTIFS(Поручения!$F$5:$F$22,A7,Поручения!$G$5:$G$22,"&lt;&gt;Готово")</f>
        <v>3</v>
      </c>
      <c r="E7" s="3" t="s">
        <v>308</v>
      </c>
      <c r="F7" s="3" t="s">
        <v>309</v>
      </c>
      <c r="G7" s="3" t="s">
        <v>310</v>
      </c>
      <c r="H7" s="3" t="s">
        <v>311</v>
      </c>
      <c r="I7" s="3" t="s">
        <v>312</v>
      </c>
      <c r="J7" s="3" t="s">
        <v>313</v>
      </c>
    </row>
    <row r="8" spans="1:10" ht="86" customHeight="1">
      <c r="A8" s="4" t="s">
        <v>160</v>
      </c>
      <c r="B8" s="3" t="s">
        <v>314</v>
      </c>
      <c r="C8" s="7">
        <f>COUNTIF(Календарь!$A$5:$A$37,A8)</f>
        <v>6</v>
      </c>
      <c r="D8" s="7">
        <f>COUNTIFS(Поручения!$F$5:$F$22,A8,Поручения!$G$5:$G$22,"&lt;&gt;Готово")</f>
        <v>3</v>
      </c>
      <c r="E8" s="3" t="s">
        <v>315</v>
      </c>
      <c r="F8" s="3" t="s">
        <v>316</v>
      </c>
      <c r="G8" s="3" t="s">
        <v>317</v>
      </c>
      <c r="H8" s="3" t="s">
        <v>318</v>
      </c>
      <c r="I8" s="3" t="s">
        <v>319</v>
      </c>
      <c r="J8" s="3" t="s">
        <v>320</v>
      </c>
    </row>
    <row r="9" spans="1:10" ht="86" customHeight="1">
      <c r="A9" s="4" t="s">
        <v>174</v>
      </c>
      <c r="B9" s="3" t="s">
        <v>321</v>
      </c>
      <c r="C9" s="7">
        <f>COUNTIF(Календарь!$A$5:$A$37,A9)</f>
        <v>6</v>
      </c>
      <c r="D9" s="7">
        <f>COUNTIFS(Поручения!$F$5:$F$22,A9,Поручения!$G$5:$G$22,"&lt;&gt;Готово")</f>
        <v>2</v>
      </c>
      <c r="E9" s="3" t="s">
        <v>322</v>
      </c>
      <c r="F9" s="3" t="s">
        <v>323</v>
      </c>
      <c r="G9" s="3" t="s">
        <v>324</v>
      </c>
      <c r="H9" s="3" t="s">
        <v>325</v>
      </c>
      <c r="I9" s="3" t="s">
        <v>326</v>
      </c>
      <c r="J9" s="3" t="s">
        <v>327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showGridLines="0" workbookViewId="0">
      <selection sqref="A1:J1"/>
    </sheetView>
  </sheetViews>
  <sheetFormatPr baseColWidth="10" defaultColWidth="8.83203125" defaultRowHeight="14"/>
  <cols>
    <col min="1" max="1" width="22" customWidth="1"/>
    <col min="2" max="2" width="24" customWidth="1"/>
    <col min="3" max="3" width="27" customWidth="1"/>
    <col min="4" max="4" width="17" customWidth="1"/>
    <col min="5" max="6" width="18" customWidth="1"/>
    <col min="7" max="7" width="30" customWidth="1"/>
    <col min="8" max="8" width="17" customWidth="1"/>
    <col min="9" max="9" width="34" customWidth="1"/>
    <col min="10" max="10" width="23" customWidth="1"/>
  </cols>
  <sheetData>
    <row r="1" spans="1:10" ht="34" customHeight="1">
      <c r="A1" s="14" t="s">
        <v>328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8" customHeight="1">
      <c r="A2" s="15" t="s">
        <v>329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ht="48" customHeight="1">
      <c r="A4" s="1" t="s">
        <v>330</v>
      </c>
      <c r="B4" s="1" t="s">
        <v>331</v>
      </c>
      <c r="C4" s="1" t="s">
        <v>332</v>
      </c>
      <c r="D4" s="1" t="s">
        <v>333</v>
      </c>
      <c r="E4" s="1" t="s">
        <v>334</v>
      </c>
      <c r="F4" s="1" t="s">
        <v>335</v>
      </c>
      <c r="G4" s="1" t="s">
        <v>336</v>
      </c>
      <c r="H4" s="1" t="s">
        <v>337</v>
      </c>
      <c r="I4" s="1" t="s">
        <v>338</v>
      </c>
      <c r="J4" s="1" t="s">
        <v>339</v>
      </c>
    </row>
    <row r="5" spans="1:10" ht="44" customHeight="1">
      <c r="A5" s="3" t="s">
        <v>115</v>
      </c>
      <c r="B5" s="3" t="s">
        <v>340</v>
      </c>
      <c r="C5" s="3" t="s">
        <v>341</v>
      </c>
      <c r="D5" s="3" t="s">
        <v>342</v>
      </c>
      <c r="E5" s="3" t="s">
        <v>343</v>
      </c>
      <c r="F5" s="3" t="s">
        <v>344</v>
      </c>
      <c r="G5" s="3" t="s">
        <v>345</v>
      </c>
      <c r="H5" s="3" t="s">
        <v>346</v>
      </c>
      <c r="I5" s="3" t="s">
        <v>347</v>
      </c>
      <c r="J5" s="3" t="s">
        <v>348</v>
      </c>
    </row>
    <row r="6" spans="1:10" ht="44" customHeight="1">
      <c r="A6" s="3" t="s">
        <v>31</v>
      </c>
      <c r="B6" s="3" t="s">
        <v>349</v>
      </c>
      <c r="C6" s="3" t="s">
        <v>341</v>
      </c>
      <c r="D6" s="3" t="s">
        <v>342</v>
      </c>
      <c r="E6" s="3" t="s">
        <v>350</v>
      </c>
      <c r="F6" s="3" t="s">
        <v>351</v>
      </c>
      <c r="G6" s="3" t="s">
        <v>352</v>
      </c>
      <c r="H6" s="3" t="s">
        <v>353</v>
      </c>
      <c r="I6" s="3" t="s">
        <v>354</v>
      </c>
      <c r="J6" s="3" t="s">
        <v>348</v>
      </c>
    </row>
    <row r="7" spans="1:10" ht="44" customHeight="1">
      <c r="A7" s="3" t="s">
        <v>127</v>
      </c>
      <c r="B7" s="3" t="s">
        <v>355</v>
      </c>
      <c r="C7" s="3" t="s">
        <v>341</v>
      </c>
      <c r="D7" s="3" t="s">
        <v>342</v>
      </c>
      <c r="E7" s="3" t="s">
        <v>356</v>
      </c>
      <c r="F7" s="3" t="s">
        <v>344</v>
      </c>
      <c r="G7" s="3" t="s">
        <v>357</v>
      </c>
      <c r="H7" s="3" t="s">
        <v>358</v>
      </c>
      <c r="I7" s="3" t="s">
        <v>359</v>
      </c>
      <c r="J7" s="3" t="s">
        <v>360</v>
      </c>
    </row>
    <row r="8" spans="1:10" ht="44" customHeight="1">
      <c r="A8" s="3" t="s">
        <v>50</v>
      </c>
      <c r="B8" s="3" t="s">
        <v>361</v>
      </c>
      <c r="C8" s="3" t="s">
        <v>341</v>
      </c>
      <c r="D8" s="3" t="s">
        <v>342</v>
      </c>
      <c r="E8" s="3" t="s">
        <v>362</v>
      </c>
      <c r="F8" s="3" t="s">
        <v>344</v>
      </c>
      <c r="G8" s="3" t="s">
        <v>363</v>
      </c>
      <c r="H8" s="3" t="s">
        <v>358</v>
      </c>
      <c r="I8" s="3" t="s">
        <v>364</v>
      </c>
      <c r="J8" s="3" t="s">
        <v>360</v>
      </c>
    </row>
    <row r="9" spans="1:10" ht="44" customHeight="1">
      <c r="A9" s="3" t="s">
        <v>365</v>
      </c>
      <c r="B9" s="3" t="s">
        <v>366</v>
      </c>
      <c r="C9" s="3" t="s">
        <v>367</v>
      </c>
      <c r="D9" s="3" t="s">
        <v>342</v>
      </c>
      <c r="E9" s="3" t="s">
        <v>368</v>
      </c>
      <c r="F9" s="3" t="s">
        <v>351</v>
      </c>
      <c r="G9" s="3" t="s">
        <v>369</v>
      </c>
      <c r="H9" s="3" t="s">
        <v>370</v>
      </c>
      <c r="I9" s="3" t="s">
        <v>371</v>
      </c>
      <c r="J9" s="3" t="s">
        <v>372</v>
      </c>
    </row>
    <row r="10" spans="1:10" ht="44" customHeight="1">
      <c r="A10" s="3" t="s">
        <v>373</v>
      </c>
      <c r="B10" s="3" t="s">
        <v>366</v>
      </c>
      <c r="C10" s="3" t="s">
        <v>374</v>
      </c>
      <c r="D10" s="3" t="s">
        <v>342</v>
      </c>
      <c r="E10" s="3" t="s">
        <v>350</v>
      </c>
      <c r="F10" s="3" t="s">
        <v>351</v>
      </c>
      <c r="G10" s="3" t="s">
        <v>375</v>
      </c>
      <c r="H10" s="3" t="s">
        <v>370</v>
      </c>
      <c r="I10" s="3" t="s">
        <v>376</v>
      </c>
      <c r="J10" s="3" t="s">
        <v>372</v>
      </c>
    </row>
    <row r="11" spans="1:10" ht="44" customHeight="1">
      <c r="A11" s="3" t="s">
        <v>377</v>
      </c>
      <c r="B11" s="3" t="s">
        <v>378</v>
      </c>
      <c r="C11" s="3" t="s">
        <v>379</v>
      </c>
      <c r="D11" s="3" t="s">
        <v>342</v>
      </c>
      <c r="E11" s="3" t="s">
        <v>380</v>
      </c>
      <c r="F11" s="3" t="s">
        <v>351</v>
      </c>
      <c r="G11" s="3" t="s">
        <v>381</v>
      </c>
      <c r="H11" s="3" t="s">
        <v>382</v>
      </c>
      <c r="I11" s="3" t="s">
        <v>383</v>
      </c>
      <c r="J11" s="3" t="s">
        <v>348</v>
      </c>
    </row>
    <row r="12" spans="1:10" ht="44" customHeight="1">
      <c r="A12" s="3" t="s">
        <v>384</v>
      </c>
      <c r="B12" s="3" t="s">
        <v>226</v>
      </c>
      <c r="C12" s="3" t="s">
        <v>385</v>
      </c>
      <c r="D12" s="3" t="s">
        <v>342</v>
      </c>
      <c r="E12" s="3" t="s">
        <v>386</v>
      </c>
      <c r="F12" s="3" t="s">
        <v>351</v>
      </c>
      <c r="G12" s="3" t="s">
        <v>387</v>
      </c>
      <c r="H12" s="3" t="s">
        <v>370</v>
      </c>
      <c r="I12" s="3" t="s">
        <v>388</v>
      </c>
      <c r="J12" s="3" t="s">
        <v>348</v>
      </c>
    </row>
    <row r="13" spans="1:10" ht="44" customHeight="1">
      <c r="A13" s="3" t="s">
        <v>389</v>
      </c>
      <c r="B13" s="3" t="s">
        <v>390</v>
      </c>
      <c r="C13" s="3" t="s">
        <v>231</v>
      </c>
      <c r="D13" s="3" t="s">
        <v>342</v>
      </c>
      <c r="E13" s="3" t="s">
        <v>391</v>
      </c>
      <c r="F13" s="3" t="s">
        <v>344</v>
      </c>
      <c r="G13" s="3" t="s">
        <v>392</v>
      </c>
      <c r="H13" s="3" t="s">
        <v>370</v>
      </c>
      <c r="I13" s="3" t="s">
        <v>393</v>
      </c>
      <c r="J13" s="3" t="s">
        <v>372</v>
      </c>
    </row>
    <row r="14" spans="1:10" ht="44" customHeight="1">
      <c r="A14" s="3" t="s">
        <v>394</v>
      </c>
      <c r="B14" s="3" t="s">
        <v>395</v>
      </c>
      <c r="C14" s="3" t="s">
        <v>396</v>
      </c>
      <c r="D14" s="3" t="s">
        <v>342</v>
      </c>
      <c r="E14" s="3" t="s">
        <v>397</v>
      </c>
      <c r="F14" s="3" t="s">
        <v>140</v>
      </c>
      <c r="G14" s="3" t="s">
        <v>398</v>
      </c>
      <c r="H14" s="3" t="s">
        <v>353</v>
      </c>
      <c r="I14" s="3" t="s">
        <v>399</v>
      </c>
      <c r="J14" s="3" t="s">
        <v>372</v>
      </c>
    </row>
    <row r="15" spans="1:10" ht="44" customHeight="1">
      <c r="A15" s="3" t="s">
        <v>400</v>
      </c>
      <c r="B15" s="3" t="s">
        <v>366</v>
      </c>
      <c r="C15" s="3" t="s">
        <v>401</v>
      </c>
      <c r="D15" s="3" t="s">
        <v>342</v>
      </c>
      <c r="E15" s="3" t="s">
        <v>402</v>
      </c>
      <c r="F15" s="3" t="s">
        <v>351</v>
      </c>
      <c r="G15" s="3" t="s">
        <v>403</v>
      </c>
      <c r="H15" s="3" t="s">
        <v>370</v>
      </c>
      <c r="I15" s="3" t="s">
        <v>404</v>
      </c>
      <c r="J15" s="3" t="s">
        <v>372</v>
      </c>
    </row>
    <row r="16" spans="1:10" ht="44" customHeight="1">
      <c r="A16" s="3" t="s">
        <v>41</v>
      </c>
      <c r="B16" s="3" t="s">
        <v>405</v>
      </c>
      <c r="C16" s="3" t="s">
        <v>341</v>
      </c>
      <c r="D16" s="3" t="s">
        <v>342</v>
      </c>
      <c r="E16" s="3" t="s">
        <v>343</v>
      </c>
      <c r="F16" s="3" t="s">
        <v>344</v>
      </c>
      <c r="G16" s="3" t="s">
        <v>406</v>
      </c>
      <c r="H16" s="3" t="s">
        <v>346</v>
      </c>
      <c r="I16" s="3" t="s">
        <v>407</v>
      </c>
      <c r="J16" s="3" t="s">
        <v>360</v>
      </c>
    </row>
  </sheetData>
  <mergeCells count="2">
    <mergeCell ref="A1:J1"/>
    <mergeCell ref="A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400-000000000000}">
          <x14:formula1>
            <xm:f>Настройки!$K$5:$K$9</xm:f>
          </x14:formula1>
          <xm:sqref>F5:F100</xm:sqref>
        </x14:dataValidation>
        <x14:dataValidation type="list" xr:uid="{00000000-0002-0000-0400-000001000000}">
          <x14:formula1>
            <xm:f>Настройки!$L$5:$L$7</xm:f>
          </x14:formula1>
          <xm:sqref>J5:J100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"/>
  <sheetViews>
    <sheetView showGridLines="0" workbookViewId="0">
      <selection sqref="A1:L1"/>
    </sheetView>
  </sheetViews>
  <sheetFormatPr baseColWidth="10" defaultColWidth="8.83203125" defaultRowHeight="14"/>
  <cols>
    <col min="1" max="1" width="15" customWidth="1"/>
    <col min="2" max="2" width="42" customWidth="1"/>
    <col min="3" max="3" width="21" customWidth="1"/>
    <col min="4" max="4" width="22" customWidth="1"/>
    <col min="5" max="5" width="33" customWidth="1"/>
    <col min="6" max="6" width="43" customWidth="1"/>
    <col min="7" max="7" width="18" customWidth="1"/>
    <col min="8" max="8" width="20" customWidth="1"/>
    <col min="9" max="9" width="21" customWidth="1"/>
    <col min="10" max="10" width="18" customWidth="1"/>
    <col min="11" max="11" width="16" customWidth="1"/>
    <col min="12" max="12" width="23" customWidth="1"/>
  </cols>
  <sheetData>
    <row r="1" spans="1:12" ht="34" customHeight="1">
      <c r="A1" s="14" t="s">
        <v>408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8" customHeight="1">
      <c r="A2" s="15" t="s">
        <v>409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ht="44" customHeight="1">
      <c r="A4" s="1" t="s">
        <v>410</v>
      </c>
      <c r="B4" s="1" t="s">
        <v>411</v>
      </c>
      <c r="C4" s="2"/>
      <c r="D4" s="1" t="s">
        <v>80</v>
      </c>
      <c r="E4" s="1" t="s">
        <v>412</v>
      </c>
      <c r="F4" s="1" t="s">
        <v>413</v>
      </c>
      <c r="G4" s="1" t="s">
        <v>82</v>
      </c>
      <c r="H4" s="1" t="s">
        <v>19</v>
      </c>
      <c r="I4" s="1" t="s">
        <v>414</v>
      </c>
      <c r="J4" s="1" t="s">
        <v>18</v>
      </c>
      <c r="K4" s="1" t="s">
        <v>415</v>
      </c>
      <c r="L4" s="1" t="s">
        <v>339</v>
      </c>
    </row>
    <row r="5" spans="1:12" ht="32" customHeight="1">
      <c r="A5" s="3" t="s">
        <v>416</v>
      </c>
      <c r="B5" s="3" t="s">
        <v>417</v>
      </c>
      <c r="C5" s="2"/>
      <c r="D5" s="3" t="s">
        <v>91</v>
      </c>
      <c r="E5" s="3" t="s">
        <v>219</v>
      </c>
      <c r="F5" s="3" t="s">
        <v>102</v>
      </c>
      <c r="G5" s="3" t="s">
        <v>141</v>
      </c>
      <c r="H5" s="3" t="s">
        <v>41</v>
      </c>
      <c r="I5" s="3" t="s">
        <v>118</v>
      </c>
      <c r="J5" s="3" t="s">
        <v>205</v>
      </c>
      <c r="K5" s="3" t="s">
        <v>344</v>
      </c>
      <c r="L5" s="3" t="s">
        <v>372</v>
      </c>
    </row>
    <row r="6" spans="1:12" ht="32" customHeight="1">
      <c r="A6" s="3" t="s">
        <v>340</v>
      </c>
      <c r="B6" s="3" t="s">
        <v>115</v>
      </c>
      <c r="C6" s="2"/>
      <c r="D6" s="3" t="s">
        <v>110</v>
      </c>
      <c r="E6" s="3" t="s">
        <v>111</v>
      </c>
      <c r="F6" s="3" t="s">
        <v>114</v>
      </c>
      <c r="G6" s="3" t="s">
        <v>111</v>
      </c>
      <c r="H6" s="3" t="s">
        <v>115</v>
      </c>
      <c r="I6" s="3" t="s">
        <v>94</v>
      </c>
      <c r="J6" s="3" t="s">
        <v>211</v>
      </c>
      <c r="K6" s="3" t="s">
        <v>351</v>
      </c>
      <c r="L6" s="3" t="s">
        <v>360</v>
      </c>
    </row>
    <row r="7" spans="1:12" ht="32" customHeight="1">
      <c r="A7" s="3" t="s">
        <v>418</v>
      </c>
      <c r="B7" s="4" t="s">
        <v>204</v>
      </c>
      <c r="C7" s="2"/>
      <c r="D7" s="3" t="s">
        <v>188</v>
      </c>
      <c r="E7" s="3" t="s">
        <v>224</v>
      </c>
      <c r="F7" s="3" t="s">
        <v>138</v>
      </c>
      <c r="G7" s="3" t="s">
        <v>93</v>
      </c>
      <c r="H7" s="3" t="s">
        <v>31</v>
      </c>
      <c r="I7" s="3" t="s">
        <v>142</v>
      </c>
      <c r="J7" s="3"/>
      <c r="K7" s="3" t="s">
        <v>140</v>
      </c>
      <c r="L7" s="3" t="s">
        <v>348</v>
      </c>
    </row>
    <row r="8" spans="1:12" ht="32" customHeight="1">
      <c r="A8" s="3" t="s">
        <v>419</v>
      </c>
      <c r="B8" s="4" t="s">
        <v>43</v>
      </c>
      <c r="C8" s="2"/>
      <c r="D8" s="3"/>
      <c r="E8" s="3" t="s">
        <v>93</v>
      </c>
      <c r="F8" s="3" t="s">
        <v>88</v>
      </c>
      <c r="G8" s="3" t="s">
        <v>117</v>
      </c>
      <c r="H8" s="3" t="s">
        <v>127</v>
      </c>
      <c r="I8" s="3" t="s">
        <v>420</v>
      </c>
      <c r="J8" s="3"/>
      <c r="K8" s="3" t="s">
        <v>99</v>
      </c>
      <c r="L8" s="3"/>
    </row>
    <row r="9" spans="1:12" ht="32" customHeight="1">
      <c r="A9" s="3" t="s">
        <v>421</v>
      </c>
      <c r="B9" s="4" t="s">
        <v>174</v>
      </c>
      <c r="C9" s="2"/>
      <c r="D9" s="3"/>
      <c r="E9" s="3" t="s">
        <v>422</v>
      </c>
      <c r="F9" s="3" t="s">
        <v>97</v>
      </c>
      <c r="G9" s="3"/>
      <c r="H9" s="3" t="s">
        <v>50</v>
      </c>
      <c r="I9" s="3" t="s">
        <v>422</v>
      </c>
      <c r="J9" s="3"/>
      <c r="K9" s="3" t="s">
        <v>102</v>
      </c>
      <c r="L9" s="3"/>
    </row>
    <row r="10" spans="1:12" ht="32" customHeight="1">
      <c r="A10" s="3" t="s">
        <v>423</v>
      </c>
      <c r="B10" s="3" t="s">
        <v>343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2" customHeight="1">
      <c r="A11" s="3" t="s">
        <v>424</v>
      </c>
      <c r="B11" s="3" t="s">
        <v>425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2" customHeight="1">
      <c r="A12" s="3" t="s">
        <v>426</v>
      </c>
      <c r="B12" s="3" t="s">
        <v>427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5" spans="1:12" ht="44" customHeight="1">
      <c r="A15" s="1" t="s">
        <v>80</v>
      </c>
      <c r="B15" s="1" t="s">
        <v>428</v>
      </c>
      <c r="C15" s="1" t="s">
        <v>429</v>
      </c>
      <c r="D15" s="1" t="s">
        <v>430</v>
      </c>
      <c r="E15" s="1" t="s">
        <v>431</v>
      </c>
      <c r="F15" s="1" t="s">
        <v>432</v>
      </c>
    </row>
    <row r="16" spans="1:12" ht="48" customHeight="1">
      <c r="A16" s="3" t="s">
        <v>91</v>
      </c>
      <c r="B16" s="3" t="s">
        <v>433</v>
      </c>
      <c r="C16" s="3" t="s">
        <v>434</v>
      </c>
      <c r="D16" s="3" t="s">
        <v>435</v>
      </c>
      <c r="E16" s="3" t="s">
        <v>436</v>
      </c>
      <c r="F16" s="3" t="s">
        <v>437</v>
      </c>
    </row>
    <row r="17" spans="1:6" ht="48" customHeight="1">
      <c r="A17" s="3" t="s">
        <v>110</v>
      </c>
      <c r="B17" s="3" t="s">
        <v>438</v>
      </c>
      <c r="C17" s="3" t="s">
        <v>439</v>
      </c>
      <c r="D17" s="3" t="s">
        <v>205</v>
      </c>
      <c r="E17" s="3" t="s">
        <v>440</v>
      </c>
      <c r="F17" s="3" t="s">
        <v>441</v>
      </c>
    </row>
    <row r="18" spans="1:6" ht="48" customHeight="1">
      <c r="A18" s="3" t="s">
        <v>188</v>
      </c>
      <c r="B18" s="3" t="s">
        <v>442</v>
      </c>
      <c r="C18" s="3" t="s">
        <v>443</v>
      </c>
      <c r="D18" s="3" t="s">
        <v>205</v>
      </c>
      <c r="E18" s="3" t="s">
        <v>444</v>
      </c>
      <c r="F18" s="3" t="s">
        <v>445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Панель руководителя</vt:lpstr>
      <vt:lpstr>Календарь</vt:lpstr>
      <vt:lpstr>Поручения</vt:lpstr>
      <vt:lpstr>Ежедневный бриф</vt:lpstr>
      <vt:lpstr>Контакты</vt:lpstr>
      <vt:lpstr>Настройки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Гордей Цыганков</cp:lastModifiedBy>
  <dcterms:created xsi:type="dcterms:W3CDTF">2026-08-06T20:40:03Z</dcterms:created>
  <dcterms:modified xsi:type="dcterms:W3CDTF">2026-08-06T20:40:03Z</dcterms:modified>
</cp:coreProperties>
</file>